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ria Laura\Downloads\"/>
    </mc:Choice>
  </mc:AlternateContent>
  <bookViews>
    <workbookView xWindow="-120" yWindow="-120" windowWidth="20520" windowHeight="7740" activeTab="1"/>
  </bookViews>
  <sheets>
    <sheet name="INICIO" sheetId="2" r:id="rId1"/>
    <sheet name="FORMATO DE PRESUPUESTO ANUAL" sheetId="1" r:id="rId2"/>
  </sheets>
  <definedNames>
    <definedName name="LastCol">COUNTA('FORMATO DE PRESUPUESTO ANUAL'!$4:$4)+1</definedName>
    <definedName name="PrintArea_SET">OFFSET('FORMATO DE PRESUPUESTO ANUAL'!$C$2,,,MATCH(REPT("z",255),'FORMATO DE PRESUPUESTO ANUAL'!$C:$C),LastCol)</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 i="1" l="1"/>
  <c r="P17" i="1"/>
  <c r="P16" i="1"/>
  <c r="P13" i="1"/>
  <c r="P15" i="1"/>
  <c r="P14" i="1"/>
  <c r="E103" i="1"/>
  <c r="F103" i="1"/>
  <c r="G103" i="1"/>
  <c r="H103" i="1"/>
  <c r="I103" i="1"/>
  <c r="J103" i="1"/>
  <c r="K103" i="1"/>
  <c r="L103" i="1"/>
  <c r="M103" i="1"/>
  <c r="N103" i="1"/>
  <c r="O103" i="1"/>
  <c r="D103" i="1"/>
  <c r="E95" i="1"/>
  <c r="F95" i="1"/>
  <c r="G95" i="1"/>
  <c r="H95" i="1"/>
  <c r="I95" i="1"/>
  <c r="J95" i="1"/>
  <c r="K95" i="1"/>
  <c r="L95" i="1"/>
  <c r="M95" i="1"/>
  <c r="N95" i="1"/>
  <c r="O95" i="1"/>
  <c r="D95" i="1"/>
  <c r="E87" i="1"/>
  <c r="F87" i="1"/>
  <c r="G87" i="1"/>
  <c r="H87" i="1"/>
  <c r="I87" i="1"/>
  <c r="J87" i="1"/>
  <c r="K87" i="1"/>
  <c r="L87" i="1"/>
  <c r="M87" i="1"/>
  <c r="N87" i="1"/>
  <c r="O87" i="1"/>
  <c r="D87" i="1"/>
  <c r="E79" i="1"/>
  <c r="F79" i="1"/>
  <c r="G79" i="1"/>
  <c r="H79" i="1"/>
  <c r="I79" i="1"/>
  <c r="J79" i="1"/>
  <c r="K79" i="1"/>
  <c r="L79" i="1"/>
  <c r="M79" i="1"/>
  <c r="N79" i="1"/>
  <c r="O79" i="1"/>
  <c r="D79" i="1"/>
  <c r="E69" i="1"/>
  <c r="F69" i="1"/>
  <c r="G69" i="1"/>
  <c r="H69" i="1"/>
  <c r="I69" i="1"/>
  <c r="J69" i="1"/>
  <c r="K69" i="1"/>
  <c r="L69" i="1"/>
  <c r="M69" i="1"/>
  <c r="N69" i="1"/>
  <c r="O69" i="1"/>
  <c r="D69" i="1"/>
  <c r="E62" i="1"/>
  <c r="F62" i="1"/>
  <c r="G62" i="1"/>
  <c r="H62" i="1"/>
  <c r="I62" i="1"/>
  <c r="J62" i="1"/>
  <c r="K62" i="1"/>
  <c r="L62" i="1"/>
  <c r="M62" i="1"/>
  <c r="N62" i="1"/>
  <c r="O62" i="1"/>
  <c r="D62" i="1"/>
  <c r="E53" i="1"/>
  <c r="F53" i="1"/>
  <c r="G53" i="1"/>
  <c r="H53" i="1"/>
  <c r="I53" i="1"/>
  <c r="J53" i="1"/>
  <c r="K53" i="1"/>
  <c r="L53" i="1"/>
  <c r="M53" i="1"/>
  <c r="N53" i="1"/>
  <c r="O53" i="1"/>
  <c r="D53" i="1"/>
  <c r="P99" i="1"/>
  <c r="P100" i="1"/>
  <c r="P101" i="1"/>
  <c r="P102" i="1"/>
  <c r="P98" i="1"/>
  <c r="P91" i="1"/>
  <c r="P92" i="1"/>
  <c r="P93" i="1"/>
  <c r="P94" i="1"/>
  <c r="P90" i="1"/>
  <c r="P83" i="1"/>
  <c r="P84" i="1"/>
  <c r="P85" i="1"/>
  <c r="P86" i="1"/>
  <c r="P82" i="1"/>
  <c r="P73" i="1"/>
  <c r="P74" i="1"/>
  <c r="P75" i="1"/>
  <c r="P76" i="1"/>
  <c r="P77" i="1"/>
  <c r="P78" i="1"/>
  <c r="P72" i="1"/>
  <c r="P66" i="1"/>
  <c r="P67" i="1"/>
  <c r="P68" i="1"/>
  <c r="P65" i="1"/>
  <c r="P57" i="1"/>
  <c r="P58" i="1"/>
  <c r="P59" i="1"/>
  <c r="P60" i="1"/>
  <c r="P61" i="1"/>
  <c r="P56" i="1"/>
  <c r="P47" i="1"/>
  <c r="P48" i="1"/>
  <c r="P49" i="1"/>
  <c r="P50" i="1"/>
  <c r="P51" i="1"/>
  <c r="P52" i="1"/>
  <c r="P46" i="1"/>
  <c r="E43" i="1"/>
  <c r="F43" i="1"/>
  <c r="G43" i="1"/>
  <c r="H43" i="1"/>
  <c r="I43" i="1"/>
  <c r="J43" i="1"/>
  <c r="K43" i="1"/>
  <c r="L43" i="1"/>
  <c r="L106" i="1" s="1"/>
  <c r="L107" i="1" s="1"/>
  <c r="M43" i="1"/>
  <c r="N43" i="1"/>
  <c r="O43" i="1"/>
  <c r="D43" i="1"/>
  <c r="P40" i="1"/>
  <c r="P41" i="1"/>
  <c r="P42" i="1"/>
  <c r="P39" i="1"/>
  <c r="F36" i="1"/>
  <c r="H36" i="1"/>
  <c r="I36" i="1"/>
  <c r="J36" i="1"/>
  <c r="K36" i="1"/>
  <c r="L36" i="1"/>
  <c r="M36" i="1"/>
  <c r="N36" i="1"/>
  <c r="O36" i="1"/>
  <c r="P31" i="1"/>
  <c r="P32" i="1"/>
  <c r="P33" i="1"/>
  <c r="P34" i="1"/>
  <c r="P35" i="1"/>
  <c r="P30" i="1"/>
  <c r="E27" i="1"/>
  <c r="G27" i="1"/>
  <c r="I27" i="1"/>
  <c r="J27" i="1"/>
  <c r="K27" i="1"/>
  <c r="L27" i="1"/>
  <c r="M27" i="1"/>
  <c r="N27" i="1"/>
  <c r="O27" i="1"/>
  <c r="D27" i="1"/>
  <c r="P22" i="1"/>
  <c r="P23" i="1"/>
  <c r="P24" i="1"/>
  <c r="P25" i="1"/>
  <c r="P26" i="1"/>
  <c r="P21" i="1"/>
  <c r="K18" i="1"/>
  <c r="L18" i="1"/>
  <c r="M18" i="1"/>
  <c r="N18" i="1"/>
  <c r="O18" i="1"/>
  <c r="M106" i="1"/>
  <c r="M107" i="1" s="1"/>
  <c r="O9" i="1"/>
  <c r="G9" i="1"/>
  <c r="L9" i="1"/>
  <c r="N9" i="1"/>
  <c r="F9" i="1"/>
  <c r="E9" i="1"/>
  <c r="I9" i="1"/>
  <c r="H9" i="1"/>
  <c r="D9" i="1"/>
  <c r="M9" i="1"/>
  <c r="K9" i="1"/>
  <c r="P8" i="1"/>
  <c r="P7" i="1"/>
  <c r="J9" i="1"/>
  <c r="P6" i="1"/>
  <c r="P87" i="1" l="1"/>
  <c r="D106" i="1"/>
  <c r="D107" i="1" s="1"/>
  <c r="P43" i="1"/>
  <c r="P53" i="1"/>
  <c r="P79" i="1"/>
  <c r="P103" i="1"/>
  <c r="P18" i="1"/>
  <c r="P69" i="1"/>
  <c r="P95" i="1"/>
  <c r="P62" i="1"/>
  <c r="H106" i="1"/>
  <c r="H107" i="1" s="1"/>
  <c r="E106" i="1"/>
  <c r="E107" i="1" s="1"/>
  <c r="P36" i="1"/>
  <c r="O106" i="1"/>
  <c r="O107" i="1" s="1"/>
  <c r="K106" i="1"/>
  <c r="K107" i="1" s="1"/>
  <c r="I106" i="1"/>
  <c r="I107" i="1" s="1"/>
  <c r="G106" i="1"/>
  <c r="G107" i="1" s="1"/>
  <c r="J106" i="1"/>
  <c r="J107" i="1" s="1"/>
  <c r="N106" i="1"/>
  <c r="N107" i="1" s="1"/>
  <c r="F106" i="1"/>
  <c r="F107" i="1" s="1"/>
  <c r="P9" i="1"/>
  <c r="P27" i="1"/>
  <c r="P106" i="1" l="1"/>
  <c r="P107" i="1" s="1"/>
</calcChain>
</file>

<file path=xl/sharedStrings.xml><?xml version="1.0" encoding="utf-8"?>
<sst xmlns="http://schemas.openxmlformats.org/spreadsheetml/2006/main" count="338" uniqueCount="60">
  <si>
    <t>Acerca de la plantilla</t>
  </si>
  <si>
    <t>Use esta plantilla para hacer un seguimiento de los presupuestos anuales y mensuales.</t>
  </si>
  <si>
    <t>Escriba los ingresos y los gastos en las tablas correspondientes para calcular la escasez o el superávit de efectivo de cada mes y año.</t>
  </si>
  <si>
    <t>Los minigráficos se actualizan automáticamente en las tablas.</t>
  </si>
  <si>
    <t>Nota: </t>
  </si>
  <si>
    <t>Se facilitan instrucciones adicionales en la columna A de la hoja de cálculo PRESUPUESTO PERSONAL. Este texto se ocultó de forma intencionada. Para eliminar el texto, seleccione la columna A y, a continuación, ELIMINAR. Para mostrar el texto, seleccione la columna A y, a continuación, cambie el color de fuente.</t>
  </si>
  <si>
    <t>Para obtener más información sobre las tablas, presione las teclas MAYÚS y F10 dentro de una tabla, seleccione la opción TABLA y, después, TEXTO ALTERNATIVO.</t>
  </si>
  <si>
    <t>Cree un sencillo presupuesto personal en esta hoja de cálculo. Encontrará instrucciones útiles sobre cómo usar esta hoja de cálculo en las celdas de esta columna. Presione la flecha abajo para empezar.</t>
  </si>
  <si>
    <t>El título de la hoja de cálculo está en la celda derecha. Escriba el año en la celda Q2. La instrucción siguiente se encuentra en la celda A4.</t>
  </si>
  <si>
    <t>Las etiquetas están en las celdas C4 a P4.</t>
  </si>
  <si>
    <t>Escriba la información en la tabla Ingresos que comienza en la celda C5. La instrucción siguiente se encuentra en la celda A11.</t>
  </si>
  <si>
    <t>Las etiquetas están en las celdas C11 a P11.</t>
  </si>
  <si>
    <t>En la tabla a partir de la celda C12, escriba los gastos domésticos. La instrucción siguiente se encuentra en la celda A20.</t>
  </si>
  <si>
    <t>En la tabla a partir de la celda C20, escriba los gastos diarios. La instrucción siguiente se encuentra en la celda A29.</t>
  </si>
  <si>
    <t>En la tabla a partir de la celda C29, escriba los gastos de transporte. La instrucción siguiente se encuentra en la celda A38.</t>
  </si>
  <si>
    <t>En la tabla a partir de la celda C38, escriba los gastos relacionados con el entretenimiento. La instrucción siguiente se encuentra en la celda A45.</t>
  </si>
  <si>
    <t>En la tabla a partir de la celda C45, escriba los gastos sanitarios. La instrucción siguiente se encuentra en la celda A55.</t>
  </si>
  <si>
    <t>En la tabla a partir de la celda C55, escriba los gastos relacionados con las vacaciones. La instrucción siguiente está en la celda A64.</t>
  </si>
  <si>
    <t>En la tabla a partir de la celda C64, escriba los gastos relacionados con el ocio. La siguiente instrucción se encuentra en la celda A71.</t>
  </si>
  <si>
    <t>En la tabla a partir de la celda C71, escriba los gastos de cuotas y suscripciones. La instrucción siguiente se encuentra en la celda A81.</t>
  </si>
  <si>
    <t>En la tabla a partir de la celda C89, escriba las obligaciones financieras. La siguiente instrucción se encuentra en la celda A97.</t>
  </si>
  <si>
    <t>En la tabla a partir de la celda C97, escriba los gastos varios. La instrucción siguiente se encuentra en la celda A105.</t>
  </si>
  <si>
    <t>Total</t>
  </si>
  <si>
    <t>TOTALES</t>
  </si>
  <si>
    <t>ENE</t>
  </si>
  <si>
    <t>Enero</t>
  </si>
  <si>
    <t>FEB</t>
  </si>
  <si>
    <t>Febrero</t>
  </si>
  <si>
    <t>MAR</t>
  </si>
  <si>
    <t>Marzo</t>
  </si>
  <si>
    <t>ABR</t>
  </si>
  <si>
    <t>Abril</t>
  </si>
  <si>
    <t>Mayo</t>
  </si>
  <si>
    <t>JUN</t>
  </si>
  <si>
    <t>Junio</t>
  </si>
  <si>
    <t>JUL</t>
  </si>
  <si>
    <t>Julio</t>
  </si>
  <si>
    <t>AGO</t>
  </si>
  <si>
    <t>Agosto</t>
  </si>
  <si>
    <t>SEP</t>
  </si>
  <si>
    <t>Septiembre</t>
  </si>
  <si>
    <t>OCT</t>
  </si>
  <si>
    <t>Octubre</t>
  </si>
  <si>
    <t>NOV</t>
  </si>
  <si>
    <t>Noviembre</t>
  </si>
  <si>
    <t>DIC</t>
  </si>
  <si>
    <t>Diciembre</t>
  </si>
  <si>
    <t>AÑO</t>
  </si>
  <si>
    <t>Año</t>
  </si>
  <si>
    <t>Minigráfico</t>
  </si>
  <si>
    <t>MINIGRÁFICO</t>
  </si>
  <si>
    <t>MAY</t>
  </si>
  <si>
    <t>En la tabla a partir de la celda C81, escriba los gastos personal. La instrucción siguiente se encuentra en la celda A89.</t>
  </si>
  <si>
    <t>Los valores de la table totales se calculan automáticamente en la tabla a partir de la celda C105. El totales de gastos y la escasez o el excedente de efectivo se calculan automáticamente cada mes y año completo, y los minigráficos se actualizan.</t>
  </si>
  <si>
    <t>Columna1</t>
  </si>
  <si>
    <t xml:space="preserve"> </t>
  </si>
  <si>
    <t>PRESUPUESTO ANUAL [INGRESA AÑO]</t>
  </si>
  <si>
    <t>ESCRIBE AQUÍ</t>
  </si>
  <si>
    <t>Escribe aquí</t>
  </si>
  <si>
    <t>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</si>
</sst>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0\ &quot;€&quot;"/>
  </numFmts>
  <fonts count="26" x14ac:knownFonts="1">
    <font>
      <sz val="10"/>
      <color theme="1" tint="0.14993743705557422"/>
      <name val="verdana"/>
      <family val="2"/>
      <scheme val="minor"/>
    </font>
    <font>
      <b/>
      <sz val="10"/>
      <color theme="1" tint="0.14990691854609822"/>
      <name val="Gill Sans MT"/>
      <family val="2"/>
      <scheme val="major"/>
    </font>
    <font>
      <sz val="11"/>
      <color theme="1" tint="0.14993743705557422"/>
      <name val="Gill Sans MT"/>
      <family val="2"/>
      <scheme val="major"/>
    </font>
    <font>
      <sz val="22"/>
      <color theme="1" tint="0.14993743705557422"/>
      <name val="Gill Sans MT"/>
      <family val="2"/>
      <scheme val="major"/>
    </font>
    <font>
      <sz val="10"/>
      <color theme="4" tint="-0.499984740745262"/>
      <name val="verdana"/>
      <family val="2"/>
      <scheme val="minor"/>
    </font>
    <font>
      <sz val="10"/>
      <color theme="5" tint="-0.499984740745262"/>
      <name val="verdana"/>
      <family val="2"/>
      <scheme val="minor"/>
    </font>
    <font>
      <sz val="11"/>
      <color theme="1" tint="0.34998626667073579"/>
      <name val="Gill Sans MT"/>
      <family val="2"/>
      <scheme val="major"/>
    </font>
    <font>
      <sz val="10"/>
      <color theme="0"/>
      <name val="verdana"/>
      <family val="2"/>
      <scheme val="minor"/>
    </font>
    <font>
      <sz val="10"/>
      <color theme="5" tint="0.79998168889431442"/>
      <name val="verdana"/>
      <family val="2"/>
      <scheme val="minor"/>
    </font>
    <font>
      <sz val="10"/>
      <color theme="4" tint="0.79998168889431442"/>
      <name val="verdana"/>
      <family val="2"/>
      <scheme val="minor"/>
    </font>
    <font>
      <sz val="16"/>
      <color theme="0"/>
      <name val="Arial"/>
      <family val="2"/>
    </font>
    <font>
      <sz val="11"/>
      <color theme="1" tint="0.14993743705557422"/>
      <name val="Calibri"/>
      <family val="2"/>
    </font>
    <font>
      <b/>
      <sz val="11"/>
      <color theme="1" tint="0.14993743705557422"/>
      <name val="Calibri"/>
      <family val="2"/>
    </font>
    <font>
      <sz val="10"/>
      <color rgb="FFF7F7F7"/>
      <name val="verdana"/>
      <family val="2"/>
      <scheme val="minor"/>
    </font>
    <font>
      <sz val="11"/>
      <color rgb="FFF7F7F7"/>
      <name val="Calibri"/>
      <family val="2"/>
    </font>
    <font>
      <b/>
      <sz val="10"/>
      <color theme="1"/>
      <name val="Gill Sans MT"/>
      <family val="2"/>
      <scheme val="major"/>
    </font>
    <font>
      <sz val="10"/>
      <color theme="1"/>
      <name val="verdana"/>
      <family val="2"/>
      <scheme val="minor"/>
    </font>
    <font>
      <sz val="10"/>
      <color theme="1" tint="4.9989318521683403E-2"/>
      <name val="verdana"/>
      <family val="2"/>
      <scheme val="minor"/>
    </font>
    <font>
      <sz val="10"/>
      <color theme="1" tint="0.14999847407452621"/>
      <name val="verdana"/>
      <family val="2"/>
      <scheme val="minor"/>
    </font>
    <font>
      <sz val="10"/>
      <color theme="0" tint="-4.9989318521683403E-2"/>
      <name val="verdana"/>
      <family val="2"/>
      <scheme val="minor"/>
    </font>
    <font>
      <b/>
      <sz val="22"/>
      <color rgb="FF00B050"/>
      <name val="Gill Sans MT"/>
      <family val="2"/>
      <scheme val="major"/>
    </font>
    <font>
      <sz val="10"/>
      <color theme="4" tint="0.59999389629810485"/>
      <name val="verdana"/>
      <family val="2"/>
      <scheme val="minor"/>
    </font>
    <font>
      <b/>
      <sz val="16"/>
      <color theme="6" tint="-0.249977111117893"/>
      <name val="verdana"/>
      <family val="2"/>
      <scheme val="minor"/>
    </font>
    <font>
      <b/>
      <sz val="10"/>
      <color theme="6" tint="-0.249977111117893"/>
      <name val="Gill Sans MT"/>
      <family val="2"/>
      <scheme val="major"/>
    </font>
    <font>
      <b/>
      <sz val="10"/>
      <color theme="6" tint="-0.249977111117893"/>
      <name val="verdana"/>
      <family val="2"/>
      <scheme val="minor"/>
    </font>
    <font>
      <sz val="10"/>
      <color theme="6" tint="-0.249977111117893"/>
      <name val="verdana"/>
      <family val="2"/>
      <scheme val="minor"/>
    </font>
  </fonts>
  <fills count="14">
    <fill>
      <patternFill patternType="none"/>
    </fill>
    <fill>
      <patternFill patternType="gray125"/>
    </fill>
    <fill>
      <gradientFill degree="90">
        <stop position="0">
          <color theme="0"/>
        </stop>
        <stop position="1">
          <color theme="5" tint="0.80001220740379042"/>
        </stop>
      </gradientFill>
    </fill>
    <fill>
      <patternFill patternType="solid">
        <fgColor theme="0"/>
        <bgColor auto="1"/>
      </patternFill>
    </fill>
    <fill>
      <patternFill patternType="solid">
        <fgColor theme="0" tint="-4.9989318521683403E-2"/>
        <bgColor indexed="64"/>
      </patternFill>
    </fill>
    <fill>
      <patternFill patternType="solid">
        <fgColor theme="0"/>
        <bgColor indexed="64"/>
      </patternFill>
    </fill>
    <fill>
      <patternFill patternType="solid">
        <fgColor rgb="FFF7F7F7"/>
        <bgColor indexed="64"/>
      </patternFill>
    </fill>
    <fill>
      <patternFill patternType="solid">
        <fgColor theme="5" tint="-0.249977111117893"/>
        <bgColor indexed="64"/>
      </patternFill>
    </fill>
    <fill>
      <patternFill patternType="solid">
        <fgColor rgb="FFD6E8F6"/>
        <bgColor indexed="64"/>
      </patternFill>
    </fill>
    <fill>
      <patternFill patternType="solid">
        <fgColor rgb="FFEFF5FF"/>
        <bgColor indexed="64"/>
      </patternFill>
    </fill>
    <fill>
      <patternFill patternType="solid">
        <fgColor rgb="FFF3F8FF"/>
        <bgColor indexed="64"/>
      </patternFill>
    </fill>
    <fill>
      <patternFill patternType="solid">
        <fgColor rgb="FFE6EFFA"/>
        <bgColor indexed="64"/>
      </patternFill>
    </fill>
    <fill>
      <patternFill patternType="solid">
        <fgColor rgb="FFE6F8FA"/>
        <bgColor indexed="64"/>
      </patternFill>
    </fill>
    <fill>
      <patternFill patternType="solid">
        <fgColor theme="6" tint="-0.249977111117893"/>
        <bgColor indexed="64"/>
      </patternFill>
    </fill>
  </fills>
  <borders count="14">
    <border>
      <left/>
      <right/>
      <top/>
      <bottom/>
      <diagonal/>
    </border>
    <border>
      <left/>
      <right/>
      <top/>
      <bottom style="medium">
        <color theme="4" tint="-0.24994659260841701"/>
      </bottom>
      <diagonal/>
    </border>
    <border>
      <left/>
      <right/>
      <top/>
      <bottom style="medium">
        <color theme="1"/>
      </bottom>
      <diagonal/>
    </border>
    <border>
      <left/>
      <right style="thick">
        <color theme="4"/>
      </right>
      <top/>
      <bottom/>
      <diagonal/>
    </border>
    <border>
      <left/>
      <right style="thick">
        <color theme="5"/>
      </right>
      <top/>
      <bottom/>
      <diagonal/>
    </border>
    <border>
      <left style="thick">
        <color theme="5"/>
      </left>
      <right/>
      <top/>
      <bottom/>
      <diagonal/>
    </border>
    <border>
      <left style="thick">
        <color theme="4"/>
      </left>
      <right/>
      <top/>
      <bottom/>
      <diagonal/>
    </border>
    <border>
      <left style="medium">
        <color theme="4"/>
      </left>
      <right/>
      <top/>
      <bottom style="thick">
        <color theme="0"/>
      </bottom>
      <diagonal/>
    </border>
    <border>
      <left/>
      <right/>
      <top/>
      <bottom style="thick">
        <color theme="0"/>
      </bottom>
      <diagonal/>
    </border>
    <border>
      <left/>
      <right style="medium">
        <color theme="4" tint="0.79998168889431442"/>
      </right>
      <top/>
      <bottom/>
      <diagonal/>
    </border>
    <border>
      <left/>
      <right style="medium">
        <color theme="5" tint="0.79998168889431442"/>
      </right>
      <top/>
      <bottom/>
      <diagonal/>
    </border>
    <border>
      <left style="thin">
        <color theme="5"/>
      </left>
      <right/>
      <top/>
      <bottom style="thick">
        <color theme="0"/>
      </bottom>
      <diagonal/>
    </border>
    <border>
      <left style="thick">
        <color theme="4"/>
      </left>
      <right/>
      <top/>
      <bottom style="thick">
        <color theme="0"/>
      </bottom>
      <diagonal/>
    </border>
    <border>
      <left style="thick">
        <color theme="5"/>
      </left>
      <right/>
      <top/>
      <bottom style="thick">
        <color theme="0"/>
      </bottom>
      <diagonal/>
    </border>
  </borders>
  <cellStyleXfs count="5">
    <xf numFmtId="0" fontId="0" fillId="6" borderId="0">
      <alignment vertical="center"/>
    </xf>
    <xf numFmtId="0" fontId="3" fillId="0" borderId="0" applyNumberFormat="0" applyFill="0" applyProtection="0">
      <alignment vertical="center"/>
    </xf>
    <xf numFmtId="0" fontId="2" fillId="0" borderId="1" applyNumberFormat="0" applyFill="0" applyProtection="0">
      <alignment vertical="center"/>
    </xf>
    <xf numFmtId="0" fontId="1" fillId="3" borderId="0" applyNumberFormat="0" applyProtection="0">
      <alignment horizontal="left" vertical="center" indent="1"/>
    </xf>
    <xf numFmtId="0" fontId="1" fillId="2" borderId="0" applyNumberFormat="0" applyProtection="0">
      <alignment vertical="center"/>
    </xf>
  </cellStyleXfs>
  <cellXfs count="87">
    <xf numFmtId="0" fontId="0" fillId="6" borderId="0" xfId="0">
      <alignment vertical="center"/>
    </xf>
    <xf numFmtId="0" fontId="0" fillId="6" borderId="0" xfId="0" applyAlignment="1">
      <alignment horizontal="right" vertical="center"/>
    </xf>
    <xf numFmtId="0" fontId="0" fillId="0" borderId="0" xfId="0" applyFill="1" applyAlignment="1">
      <alignment horizontal="left" vertical="center" indent="1"/>
    </xf>
    <xf numFmtId="0" fontId="5" fillId="0" borderId="0" xfId="0" applyFont="1" applyFill="1" applyAlignment="1">
      <alignment horizontal="left" vertical="center" indent="1"/>
    </xf>
    <xf numFmtId="0" fontId="4" fillId="0" borderId="0" xfId="0" applyFont="1" applyFill="1" applyAlignment="1">
      <alignment horizontal="left" vertical="center" indent="1"/>
    </xf>
    <xf numFmtId="0" fontId="6" fillId="0" borderId="0" xfId="2" applyFont="1" applyBorder="1" applyAlignment="1">
      <alignment horizontal="left" vertical="center" indent="1"/>
    </xf>
    <xf numFmtId="0" fontId="6" fillId="0" borderId="0" xfId="2" applyFont="1" applyBorder="1" applyAlignment="1">
      <alignment horizontal="right" vertical="center"/>
    </xf>
    <xf numFmtId="0" fontId="0" fillId="5" borderId="0" xfId="0" applyFill="1" applyAlignment="1">
      <alignment horizontal="left" vertical="center" indent="1"/>
    </xf>
    <xf numFmtId="0" fontId="0" fillId="0" borderId="5" xfId="0" applyFill="1" applyBorder="1" applyAlignment="1">
      <alignment horizontal="left" vertical="center" indent="1"/>
    </xf>
    <xf numFmtId="0" fontId="0" fillId="0" borderId="6" xfId="0" applyFill="1" applyBorder="1" applyAlignment="1">
      <alignment horizontal="left" vertical="center" indent="1"/>
    </xf>
    <xf numFmtId="0" fontId="4" fillId="4" borderId="7" xfId="0" applyFont="1" applyFill="1" applyBorder="1" applyAlignment="1">
      <alignment horizontal="left" vertical="center" indent="1"/>
    </xf>
    <xf numFmtId="0" fontId="4" fillId="4" borderId="8" xfId="0" applyFont="1" applyFill="1" applyBorder="1" applyAlignment="1">
      <alignment horizontal="right" vertical="center"/>
    </xf>
    <xf numFmtId="0" fontId="7" fillId="5" borderId="0" xfId="0" applyFont="1" applyFill="1">
      <alignment vertical="center"/>
    </xf>
    <xf numFmtId="0" fontId="7" fillId="0" borderId="0" xfId="0" applyFont="1" applyFill="1" applyAlignment="1">
      <alignment horizontal="right" vertical="center"/>
    </xf>
    <xf numFmtId="0" fontId="5" fillId="4" borderId="11" xfId="0" applyFont="1" applyFill="1" applyBorder="1" applyAlignment="1">
      <alignment horizontal="left" vertical="center" indent="1"/>
    </xf>
    <xf numFmtId="0" fontId="5" fillId="4" borderId="8" xfId="0" applyFont="1" applyFill="1" applyBorder="1" applyAlignment="1">
      <alignment horizontal="right" vertical="center"/>
    </xf>
    <xf numFmtId="0" fontId="0" fillId="4" borderId="12" xfId="0" applyFill="1" applyBorder="1" applyAlignment="1">
      <alignment horizontal="left" vertical="center" indent="1"/>
    </xf>
    <xf numFmtId="0" fontId="0" fillId="4" borderId="8" xfId="0" applyFill="1" applyBorder="1" applyAlignment="1">
      <alignment horizontal="right" vertical="center"/>
    </xf>
    <xf numFmtId="0" fontId="0" fillId="4" borderId="13" xfId="0" applyFill="1" applyBorder="1" applyAlignment="1">
      <alignment horizontal="left" vertical="center" indent="1"/>
    </xf>
    <xf numFmtId="0" fontId="10" fillId="7" borderId="0" xfId="0" applyFont="1" applyFill="1" applyAlignment="1">
      <alignment horizontal="center" vertical="center"/>
    </xf>
    <xf numFmtId="0" fontId="11" fillId="6" borderId="0" xfId="0" applyFont="1" applyAlignment="1">
      <alignment vertical="center" wrapText="1"/>
    </xf>
    <xf numFmtId="0" fontId="12" fillId="6" borderId="0" xfId="0" applyFont="1" applyAlignment="1">
      <alignment vertical="center" wrapText="1"/>
    </xf>
    <xf numFmtId="0" fontId="7" fillId="6" borderId="2" xfId="0" applyFont="1" applyBorder="1">
      <alignment vertical="center"/>
    </xf>
    <xf numFmtId="0" fontId="13" fillId="6" borderId="0" xfId="0" applyFont="1" applyAlignment="1">
      <alignment wrapText="1"/>
    </xf>
    <xf numFmtId="0" fontId="14" fillId="6" borderId="0" xfId="0" applyFont="1" applyAlignment="1">
      <alignment vertical="center" wrapText="1"/>
    </xf>
    <xf numFmtId="0" fontId="13" fillId="6" borderId="0" xfId="0" applyFont="1" applyAlignment="1">
      <alignment vertical="center" wrapText="1"/>
    </xf>
    <xf numFmtId="165" fontId="4" fillId="0" borderId="0" xfId="0" applyNumberFormat="1" applyFont="1" applyFill="1" applyAlignment="1">
      <alignment horizontal="right" vertical="center"/>
    </xf>
    <xf numFmtId="165" fontId="4" fillId="4" borderId="8" xfId="0" applyNumberFormat="1" applyFont="1" applyFill="1" applyBorder="1" applyAlignment="1">
      <alignment horizontal="right" vertical="center"/>
    </xf>
    <xf numFmtId="165" fontId="5" fillId="0" borderId="0" xfId="0" applyNumberFormat="1" applyFont="1" applyFill="1" applyAlignment="1">
      <alignment horizontal="right" vertical="center"/>
    </xf>
    <xf numFmtId="165" fontId="5" fillId="4" borderId="8" xfId="0" applyNumberFormat="1" applyFont="1" applyFill="1" applyBorder="1" applyAlignment="1">
      <alignment horizontal="right" vertical="center"/>
    </xf>
    <xf numFmtId="165" fontId="0" fillId="5" borderId="0" xfId="0" applyNumberFormat="1" applyFill="1" applyAlignment="1">
      <alignment horizontal="right" vertical="center"/>
    </xf>
    <xf numFmtId="165" fontId="0" fillId="4" borderId="8" xfId="0" applyNumberFormat="1" applyFill="1" applyBorder="1" applyAlignment="1">
      <alignment horizontal="right" vertical="center"/>
    </xf>
    <xf numFmtId="165" fontId="0" fillId="0" borderId="0" xfId="0" applyNumberFormat="1" applyFill="1" applyAlignment="1">
      <alignment horizontal="right" vertical="center"/>
    </xf>
    <xf numFmtId="165" fontId="4" fillId="4" borderId="0" xfId="0" applyNumberFormat="1" applyFont="1" applyFill="1" applyAlignment="1">
      <alignment horizontal="right" vertical="center"/>
    </xf>
    <xf numFmtId="165" fontId="5" fillId="4" borderId="0" xfId="0" applyNumberFormat="1" applyFont="1" applyFill="1" applyAlignment="1">
      <alignment horizontal="right" vertical="center"/>
    </xf>
    <xf numFmtId="165" fontId="0" fillId="4" borderId="0" xfId="0" applyNumberFormat="1" applyFill="1" applyAlignment="1">
      <alignment horizontal="right" vertical="center"/>
    </xf>
    <xf numFmtId="0" fontId="0" fillId="6" borderId="0" xfId="0">
      <alignment vertical="center"/>
    </xf>
    <xf numFmtId="0" fontId="7" fillId="8" borderId="0" xfId="0" applyFont="1" applyFill="1">
      <alignment vertical="center"/>
    </xf>
    <xf numFmtId="0" fontId="15" fillId="8" borderId="0" xfId="3" applyFont="1" applyFill="1">
      <alignment horizontal="left" vertical="center" indent="1"/>
    </xf>
    <xf numFmtId="0" fontId="16" fillId="8" borderId="0" xfId="0" applyFont="1" applyFill="1" applyAlignment="1">
      <alignment horizontal="left" vertical="center" indent="1"/>
    </xf>
    <xf numFmtId="0" fontId="16" fillId="8" borderId="0" xfId="0" applyFont="1" applyFill="1">
      <alignment vertical="center"/>
    </xf>
    <xf numFmtId="0" fontId="15" fillId="11" borderId="0" xfId="3" applyFont="1" applyFill="1" applyAlignment="1">
      <alignment horizontal="right" vertical="center"/>
    </xf>
    <xf numFmtId="165" fontId="16" fillId="11" borderId="0" xfId="0" applyNumberFormat="1" applyFont="1" applyFill="1" applyAlignment="1">
      <alignment horizontal="right" vertical="center"/>
    </xf>
    <xf numFmtId="0" fontId="16" fillId="11" borderId="0" xfId="0" applyFont="1" applyFill="1">
      <alignment vertical="center"/>
    </xf>
    <xf numFmtId="0" fontId="15" fillId="8" borderId="0" xfId="3" applyFont="1" applyFill="1" applyAlignment="1">
      <alignment horizontal="right" vertical="center"/>
    </xf>
    <xf numFmtId="165" fontId="16" fillId="8" borderId="0" xfId="0" applyNumberFormat="1" applyFont="1" applyFill="1" applyAlignment="1">
      <alignment horizontal="right" vertical="center"/>
    </xf>
    <xf numFmtId="0" fontId="15" fillId="9" borderId="0" xfId="3" applyFont="1" applyFill="1" applyAlignment="1">
      <alignment horizontal="right" vertical="center"/>
    </xf>
    <xf numFmtId="0" fontId="15" fillId="12" borderId="0" xfId="3" applyFont="1" applyFill="1" applyAlignment="1">
      <alignment horizontal="right" vertical="center"/>
    </xf>
    <xf numFmtId="165" fontId="16" fillId="9" borderId="0" xfId="0" applyNumberFormat="1" applyFont="1" applyFill="1" applyAlignment="1">
      <alignment horizontal="right" vertical="center"/>
    </xf>
    <xf numFmtId="165" fontId="16" fillId="12" borderId="0" xfId="0" applyNumberFormat="1" applyFont="1" applyFill="1" applyAlignment="1">
      <alignment horizontal="right" vertical="center"/>
    </xf>
    <xf numFmtId="0" fontId="16" fillId="9" borderId="0" xfId="0" applyFont="1" applyFill="1">
      <alignment vertical="center"/>
    </xf>
    <xf numFmtId="0" fontId="16" fillId="12" borderId="0" xfId="0" applyFont="1" applyFill="1">
      <alignment vertical="center"/>
    </xf>
    <xf numFmtId="164" fontId="7" fillId="8" borderId="0" xfId="0" applyNumberFormat="1" applyFont="1" applyFill="1" applyAlignment="1">
      <alignment horizontal="right" vertical="center"/>
    </xf>
    <xf numFmtId="0" fontId="15" fillId="10" borderId="0" xfId="3" applyFont="1" applyFill="1" applyAlignment="1">
      <alignment horizontal="right" vertical="center"/>
    </xf>
    <xf numFmtId="165" fontId="16" fillId="10" borderId="0" xfId="0" applyNumberFormat="1" applyFont="1" applyFill="1" applyAlignment="1">
      <alignment horizontal="right" vertical="center"/>
    </xf>
    <xf numFmtId="0" fontId="16" fillId="10" borderId="0" xfId="0" applyFont="1" applyFill="1">
      <alignment vertical="center"/>
    </xf>
    <xf numFmtId="0" fontId="0" fillId="6" borderId="2" xfId="0" applyBorder="1" applyAlignment="1">
      <alignment vertical="center"/>
    </xf>
    <xf numFmtId="0" fontId="9" fillId="5" borderId="0" xfId="0" applyFont="1" applyFill="1">
      <alignment vertical="center"/>
    </xf>
    <xf numFmtId="165" fontId="0" fillId="8" borderId="8" xfId="0" applyNumberFormat="1" applyFill="1" applyBorder="1" applyAlignment="1">
      <alignment horizontal="right" vertical="center"/>
    </xf>
    <xf numFmtId="165" fontId="17" fillId="8" borderId="8" xfId="0" applyNumberFormat="1" applyFont="1" applyFill="1" applyBorder="1" applyAlignment="1">
      <alignment horizontal="right" vertical="center"/>
    </xf>
    <xf numFmtId="0" fontId="9" fillId="5" borderId="9" xfId="0" applyFont="1" applyFill="1" applyBorder="1" applyAlignment="1">
      <alignment horizontal="right" vertical="center"/>
    </xf>
    <xf numFmtId="0" fontId="8" fillId="5" borderId="10" xfId="0" applyFont="1" applyFill="1" applyBorder="1" applyAlignment="1">
      <alignment horizontal="right" vertical="center"/>
    </xf>
    <xf numFmtId="0" fontId="9" fillId="5" borderId="9" xfId="0" applyFont="1" applyFill="1" applyBorder="1">
      <alignment vertical="center"/>
    </xf>
    <xf numFmtId="0" fontId="9" fillId="5" borderId="0" xfId="0" applyFont="1" applyFill="1" applyAlignment="1">
      <alignment horizontal="right" vertical="center"/>
    </xf>
    <xf numFmtId="0" fontId="7" fillId="5" borderId="0" xfId="0" applyFont="1" applyFill="1" applyAlignment="1">
      <alignment horizontal="right" vertical="center"/>
    </xf>
    <xf numFmtId="165" fontId="18" fillId="8" borderId="8" xfId="0" applyNumberFormat="1" applyFont="1" applyFill="1" applyBorder="1" applyAlignment="1">
      <alignment horizontal="right" vertical="center"/>
    </xf>
    <xf numFmtId="0" fontId="8" fillId="5" borderId="0" xfId="0" applyFont="1" applyFill="1" applyAlignment="1">
      <alignment horizontal="right" vertical="center"/>
    </xf>
    <xf numFmtId="0" fontId="0" fillId="5" borderId="5" xfId="0" applyFill="1" applyBorder="1" applyAlignment="1">
      <alignment horizontal="left" vertical="center" indent="1"/>
    </xf>
    <xf numFmtId="165" fontId="19" fillId="4" borderId="8" xfId="0" applyNumberFormat="1" applyFont="1" applyFill="1" applyBorder="1" applyAlignment="1">
      <alignment horizontal="right" vertical="center"/>
    </xf>
    <xf numFmtId="0" fontId="19" fillId="4" borderId="8" xfId="0" applyFont="1" applyFill="1" applyBorder="1" applyAlignment="1">
      <alignment horizontal="right" vertical="center"/>
    </xf>
    <xf numFmtId="0" fontId="17" fillId="4" borderId="12" xfId="0" applyFont="1" applyFill="1" applyBorder="1" applyAlignment="1">
      <alignment horizontal="left" vertical="center" indent="1"/>
    </xf>
    <xf numFmtId="165" fontId="19" fillId="8" borderId="8" xfId="0" applyNumberFormat="1" applyFont="1" applyFill="1" applyBorder="1" applyAlignment="1">
      <alignment horizontal="right" vertical="center"/>
    </xf>
    <xf numFmtId="0" fontId="3" fillId="6" borderId="0" xfId="1" applyFill="1">
      <alignment vertical="center"/>
    </xf>
    <xf numFmtId="0" fontId="20" fillId="6" borderId="0" xfId="1" applyFont="1" applyFill="1">
      <alignment vertical="center"/>
    </xf>
    <xf numFmtId="0" fontId="0" fillId="6" borderId="0" xfId="0">
      <alignment vertical="center"/>
    </xf>
    <xf numFmtId="0" fontId="0" fillId="5" borderId="0" xfId="0" applyFill="1">
      <alignment vertical="center"/>
    </xf>
    <xf numFmtId="0" fontId="21" fillId="6" borderId="0" xfId="0" applyFont="1" applyAlignment="1">
      <alignment horizontal="right" vertical="center"/>
    </xf>
    <xf numFmtId="0" fontId="22" fillId="6" borderId="0" xfId="0" applyFont="1">
      <alignment vertical="center"/>
    </xf>
    <xf numFmtId="0" fontId="23" fillId="0" borderId="0" xfId="3" applyFont="1" applyFill="1">
      <alignment horizontal="left" vertical="center" indent="1"/>
    </xf>
    <xf numFmtId="0" fontId="23" fillId="5" borderId="0" xfId="0" applyFont="1" applyFill="1" applyAlignment="1">
      <alignment horizontal="left" vertical="center" indent="1"/>
    </xf>
    <xf numFmtId="0" fontId="23" fillId="0" borderId="0" xfId="0" applyFont="1" applyFill="1" applyAlignment="1">
      <alignment horizontal="left" vertical="center" indent="1"/>
    </xf>
    <xf numFmtId="0" fontId="24" fillId="0" borderId="0" xfId="0" applyFont="1" applyFill="1" applyAlignment="1">
      <alignment horizontal="left" vertical="center" indent="1"/>
    </xf>
    <xf numFmtId="0" fontId="24" fillId="5" borderId="0" xfId="0" applyFont="1" applyFill="1" applyAlignment="1">
      <alignment horizontal="left" vertical="center" indent="1"/>
    </xf>
    <xf numFmtId="0" fontId="0" fillId="13" borderId="0" xfId="0" applyFill="1">
      <alignment vertical="center"/>
    </xf>
    <xf numFmtId="0" fontId="25" fillId="13" borderId="0" xfId="0" applyFont="1" applyFill="1">
      <alignment vertical="center"/>
    </xf>
    <xf numFmtId="0" fontId="0" fillId="13" borderId="3" xfId="0" applyFill="1" applyBorder="1">
      <alignment vertical="center"/>
    </xf>
    <xf numFmtId="0" fontId="0" fillId="13" borderId="4" xfId="0" applyFill="1" applyBorder="1">
      <alignment vertical="center"/>
    </xf>
  </cellXfs>
  <cellStyles count="5">
    <cellStyle name="Encabezado 1" xfId="1" builtinId="16" customBuiltin="1"/>
    <cellStyle name="Encabezado 4" xfId="4" builtinId="19" hidden="1" customBuiltin="1"/>
    <cellStyle name="Normal" xfId="0" builtinId="0" customBuiltin="1"/>
    <cellStyle name="Título 2" xfId="2" builtinId="17" customBuiltin="1"/>
    <cellStyle name="Título 3" xfId="3" builtinId="18" customBuiltin="1"/>
  </cellStyles>
  <dxfs count="331">
    <dxf>
      <font>
        <b val="0"/>
        <i val="0"/>
        <strike val="0"/>
        <condense val="0"/>
        <extend val="0"/>
        <outline val="0"/>
        <shadow val="0"/>
        <u val="none"/>
        <vertAlign val="baseline"/>
        <sz val="10"/>
        <color theme="4" tint="-0.499984740745262"/>
        <name val="verdana"/>
        <scheme val="minor"/>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4"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4"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4"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4"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4"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4"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4"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4"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4"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4"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4"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4"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4"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0" tint="-4.9989318521683403E-2"/>
        <name val="verdana"/>
        <scheme val="minor"/>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0" tint="-4.9989318521683403E-2"/>
        <name val="verdana"/>
        <scheme val="minor"/>
      </font>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0" tint="-4.9989318521683403E-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0" tint="-4.9989318521683403E-2"/>
        <name val="verdana"/>
        <scheme val="minor"/>
      </font>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0" tint="-4.9989318521683403E-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0" tint="-4.9989318521683403E-2"/>
        <name val="verdana"/>
        <scheme val="minor"/>
      </font>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0" tint="-4.9989318521683403E-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0" tint="-4.9989318521683403E-2"/>
        <name val="verdana"/>
        <scheme val="minor"/>
      </font>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0" tint="-4.9989318521683403E-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0" tint="-4.9989318521683403E-2"/>
        <name val="verdana"/>
        <scheme val="minor"/>
      </font>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0" tint="-4.9989318521683403E-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0" tint="-4.9989318521683403E-2"/>
        <name val="verdana"/>
        <scheme val="minor"/>
      </font>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0" tint="-4.9989318521683403E-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0" tint="-4.9989318521683403E-2"/>
        <name val="verdana"/>
        <scheme val="minor"/>
      </font>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1" tint="4.9989318521683403E-2"/>
        <name val="verdana"/>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5"/>
        </left>
        <right/>
        <top/>
        <bottom style="thick">
          <color theme="0"/>
        </bottom>
      </border>
    </dxf>
    <dxf>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5"/>
        </left>
        <right/>
        <top/>
        <bottom style="thick">
          <color theme="0"/>
        </bottom>
      </border>
    </dxf>
    <dxf>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1" tint="0.14999847407452621"/>
        <name val="verdana"/>
        <scheme val="minor"/>
      </font>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5"/>
        </left>
        <right/>
        <top/>
        <bottom style="thick">
          <color theme="0"/>
        </bottom>
      </border>
    </dxf>
    <dxf>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5"/>
        </left>
        <right/>
        <top/>
        <bottom style="thick">
          <color theme="0"/>
        </bottom>
      </border>
    </dxf>
    <dxf>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1" tint="4.9989318521683403E-2"/>
        <name val="verdana"/>
        <scheme val="minor"/>
      </font>
      <numFmt numFmtId="165" formatCode="#,##0.00\ &quot;€&quot;"/>
      <fill>
        <patternFill patternType="solid">
          <fgColor indexed="64"/>
          <bgColor rgb="FFD6E8F6"/>
        </patternFill>
      </fill>
      <alignment horizontal="right" vertical="center" textRotation="0" wrapText="0" indent="0" justifyLastLine="0" shrinkToFit="0" readingOrder="0"/>
      <border diagonalUp="0" diagonalDown="0" outline="0">
        <left/>
        <right/>
        <top/>
        <bottom style="thick">
          <color theme="0"/>
        </bottom>
      </border>
    </dxf>
    <dxf>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ont>
        <b val="0"/>
        <i val="0"/>
        <strike val="0"/>
        <condense val="0"/>
        <extend val="0"/>
        <outline val="0"/>
        <shadow val="0"/>
        <u val="none"/>
        <vertAlign val="baseline"/>
        <sz val="10"/>
        <color theme="5" tint="-0.499984740745262"/>
        <name val="verdana"/>
        <scheme val="minor"/>
      </fon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5"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5"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5"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5"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5"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5"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5"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5"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5"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5"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5"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5"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5" tint="-0.499984740745262"/>
        <name val="verdana"/>
        <scheme val="minor"/>
      </font>
      <numFmt numFmtId="165"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font>
        <b val="0"/>
        <i val="0"/>
        <strike val="0"/>
        <condense val="0"/>
        <extend val="0"/>
        <outline val="0"/>
        <shadow val="0"/>
        <u val="none"/>
        <vertAlign val="baseline"/>
        <sz val="10"/>
        <color theme="5" tint="-0.499984740745262"/>
        <name val="verdana"/>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n">
          <color theme="5"/>
        </left>
        <right/>
        <top/>
        <bottom style="thick">
          <color theme="0"/>
        </bottom>
      </border>
    </dxf>
    <dxf>
      <font>
        <strike val="0"/>
        <outline val="0"/>
        <shadow val="0"/>
        <u val="none"/>
        <vertAlign val="baseline"/>
        <sz val="10"/>
        <color theme="0"/>
      </font>
      <numFmt numFmtId="164" formatCode="&quot;$&quot;#,##0.00"/>
      <fill>
        <patternFill patternType="solid">
          <fgColor indexed="64"/>
          <bgColor rgb="FFD6E8F6"/>
        </patternFill>
      </fill>
      <alignment horizontal="right" textRotation="0" wrapText="0" indent="0" justifyLastLine="0" shrinkToFit="0" readingOrder="0"/>
    </dxf>
    <dxf>
      <font>
        <strike val="0"/>
        <outline val="0"/>
        <shadow val="0"/>
        <u val="none"/>
        <vertAlign val="baseline"/>
        <sz val="10"/>
        <color theme="1"/>
      </font>
      <numFmt numFmtId="165" formatCode="#,##0.00\ &quot;€&quot;"/>
      <fill>
        <patternFill patternType="solid">
          <fgColor indexed="64"/>
          <bgColor rgb="FFF3F8FF"/>
        </patternFill>
      </fill>
      <alignment horizontal="right" textRotation="0" wrapText="0" indent="0" justifyLastLine="0" shrinkToFit="0" readingOrder="0"/>
    </dxf>
    <dxf>
      <font>
        <strike val="0"/>
        <outline val="0"/>
        <shadow val="0"/>
        <u val="none"/>
        <vertAlign val="baseline"/>
        <sz val="10"/>
        <color theme="1"/>
      </font>
      <numFmt numFmtId="165" formatCode="#,##0.00\ &quot;€&quot;"/>
      <fill>
        <patternFill patternType="solid">
          <fgColor indexed="64"/>
          <bgColor rgb="FFD6E8F6"/>
        </patternFill>
      </fill>
      <alignment horizontal="right" textRotation="0" wrapText="0" indent="0" justifyLastLine="0" shrinkToFit="0" readingOrder="0"/>
    </dxf>
    <dxf>
      <font>
        <strike val="0"/>
        <outline val="0"/>
        <shadow val="0"/>
        <u val="none"/>
        <vertAlign val="baseline"/>
        <sz val="10"/>
        <color theme="1"/>
      </font>
      <numFmt numFmtId="165" formatCode="#,##0.00\ &quot;€&quot;"/>
      <fill>
        <patternFill patternType="solid">
          <fgColor indexed="64"/>
          <bgColor rgb="FFF3F8FF"/>
        </patternFill>
      </fill>
      <alignment horizontal="right" textRotation="0" wrapText="0" indent="0" justifyLastLine="0" shrinkToFit="0" readingOrder="0"/>
    </dxf>
    <dxf>
      <font>
        <strike val="0"/>
        <outline val="0"/>
        <shadow val="0"/>
        <u val="none"/>
        <vertAlign val="baseline"/>
        <sz val="10"/>
        <color theme="1"/>
      </font>
      <numFmt numFmtId="165" formatCode="#,##0.00\ &quot;€&quot;"/>
      <fill>
        <patternFill patternType="solid">
          <fgColor indexed="64"/>
          <bgColor rgb="FFD6E8F6"/>
        </patternFill>
      </fill>
      <alignment horizontal="right" textRotation="0" wrapText="0" indent="0" justifyLastLine="0" shrinkToFit="0" readingOrder="0"/>
    </dxf>
    <dxf>
      <font>
        <strike val="0"/>
        <outline val="0"/>
        <shadow val="0"/>
        <u val="none"/>
        <vertAlign val="baseline"/>
        <sz val="10"/>
        <color theme="1"/>
      </font>
      <numFmt numFmtId="165" formatCode="#,##0.00\ &quot;€&quot;"/>
      <fill>
        <patternFill patternType="solid">
          <fgColor indexed="64"/>
          <bgColor rgb="FFF3F8FF"/>
        </patternFill>
      </fill>
      <alignment horizontal="right" textRotation="0" wrapText="0" indent="0" justifyLastLine="0" shrinkToFit="0" readingOrder="0"/>
    </dxf>
    <dxf>
      <font>
        <strike val="0"/>
        <outline val="0"/>
        <shadow val="0"/>
        <u val="none"/>
        <vertAlign val="baseline"/>
        <sz val="10"/>
        <color theme="1"/>
      </font>
      <numFmt numFmtId="165" formatCode="#,##0.00\ &quot;€&quot;"/>
      <fill>
        <patternFill patternType="solid">
          <fgColor indexed="64"/>
          <bgColor rgb="FFD6E8F6"/>
        </patternFill>
      </fill>
      <alignment horizontal="right" textRotation="0" wrapText="0" indent="0" justifyLastLine="0" shrinkToFit="0" readingOrder="0"/>
    </dxf>
    <dxf>
      <font>
        <strike val="0"/>
        <outline val="0"/>
        <shadow val="0"/>
        <u val="none"/>
        <vertAlign val="baseline"/>
        <sz val="10"/>
        <color theme="1"/>
      </font>
      <numFmt numFmtId="165" formatCode="#,##0.00\ &quot;€&quot;"/>
      <fill>
        <patternFill patternType="solid">
          <fgColor indexed="64"/>
          <bgColor rgb="FFF3F8FF"/>
        </patternFill>
      </fill>
      <alignment horizontal="right" textRotation="0" wrapText="0" indent="0" justifyLastLine="0" shrinkToFit="0" readingOrder="0"/>
    </dxf>
    <dxf>
      <font>
        <strike val="0"/>
        <outline val="0"/>
        <shadow val="0"/>
        <u val="none"/>
        <vertAlign val="baseline"/>
        <sz val="10"/>
        <color theme="1"/>
      </font>
      <numFmt numFmtId="165" formatCode="#,##0.00\ &quot;€&quot;"/>
      <fill>
        <patternFill patternType="solid">
          <fgColor indexed="64"/>
          <bgColor rgb="FFD6E8F6"/>
        </patternFill>
      </fill>
      <alignment horizontal="right" textRotation="0" wrapText="0" indent="0" justifyLastLine="0" shrinkToFit="0" readingOrder="0"/>
    </dxf>
    <dxf>
      <font>
        <strike val="0"/>
        <outline val="0"/>
        <shadow val="0"/>
        <u val="none"/>
        <vertAlign val="baseline"/>
        <sz val="10"/>
        <color theme="1"/>
      </font>
      <numFmt numFmtId="165" formatCode="#,##0.00\ &quot;€&quot;"/>
      <fill>
        <patternFill patternType="solid">
          <fgColor indexed="64"/>
          <bgColor rgb="FFE6F8FA"/>
        </patternFill>
      </fill>
      <alignment horizontal="right" textRotation="0" wrapText="0" indent="0" justifyLastLine="0" shrinkToFit="0" readingOrder="0"/>
    </dxf>
    <dxf>
      <font>
        <strike val="0"/>
        <outline val="0"/>
        <shadow val="0"/>
        <u val="none"/>
        <vertAlign val="baseline"/>
        <sz val="10"/>
        <color theme="1"/>
      </font>
      <numFmt numFmtId="165" formatCode="#,##0.00\ &quot;€&quot;"/>
      <fill>
        <patternFill patternType="solid">
          <fgColor indexed="64"/>
          <bgColor rgb="FFD6E8F6"/>
        </patternFill>
      </fill>
      <alignment horizontal="right" textRotation="0" wrapText="0" indent="0" justifyLastLine="0" shrinkToFit="0" readingOrder="0"/>
    </dxf>
    <dxf>
      <font>
        <strike val="0"/>
        <outline val="0"/>
        <shadow val="0"/>
        <u val="none"/>
        <vertAlign val="baseline"/>
        <sz val="10"/>
        <color theme="1"/>
      </font>
      <numFmt numFmtId="165" formatCode="#,##0.00\ &quot;€&quot;"/>
      <fill>
        <patternFill patternType="solid">
          <fgColor indexed="64"/>
          <bgColor rgb="FFEFF5FF"/>
        </patternFill>
      </fill>
      <alignment horizontal="right" textRotation="0" wrapText="0" indent="0" justifyLastLine="0" shrinkToFit="0" readingOrder="0"/>
    </dxf>
    <dxf>
      <font>
        <strike val="0"/>
        <outline val="0"/>
        <shadow val="0"/>
        <u val="none"/>
        <vertAlign val="baseline"/>
        <sz val="10"/>
        <color theme="1"/>
      </font>
      <numFmt numFmtId="165" formatCode="#,##0.00\ &quot;€&quot;"/>
      <fill>
        <patternFill patternType="solid">
          <fgColor indexed="64"/>
          <bgColor rgb="FFD6E8F6"/>
        </patternFill>
      </fill>
      <alignment horizontal="right" textRotation="0" wrapText="0" indent="0" justifyLastLine="0" shrinkToFit="0" readingOrder="0"/>
    </dxf>
    <dxf>
      <font>
        <strike val="0"/>
        <outline val="0"/>
        <shadow val="0"/>
        <u val="none"/>
        <vertAlign val="baseline"/>
        <sz val="10"/>
        <color theme="1"/>
      </font>
      <numFmt numFmtId="165" formatCode="#,##0.00\ &quot;€&quot;"/>
      <fill>
        <patternFill patternType="solid">
          <fgColor indexed="64"/>
          <bgColor rgb="FFE6EFFA"/>
        </patternFill>
      </fill>
      <alignment horizontal="right" textRotation="0" wrapText="0" indent="0" justifyLastLine="0" shrinkToFit="0" readingOrder="0"/>
    </dxf>
    <dxf>
      <font>
        <strike val="0"/>
        <outline val="0"/>
        <shadow val="0"/>
        <u val="none"/>
        <vertAlign val="baseline"/>
        <sz val="10"/>
        <color theme="1"/>
      </font>
      <fill>
        <patternFill patternType="solid">
          <fgColor indexed="64"/>
          <bgColor rgb="FFD6E8F6"/>
        </patternFill>
      </fill>
      <alignment horizontal="left" vertical="center" textRotation="0" wrapText="0" relativeIndent="1" justifyLastLine="0" shrinkToFit="0" readingOrder="0"/>
    </dxf>
    <dxf>
      <font>
        <strike val="0"/>
        <outline val="0"/>
        <shadow val="0"/>
        <u val="none"/>
        <vertAlign val="baseline"/>
        <sz val="10"/>
        <color theme="0"/>
      </font>
      <fill>
        <patternFill patternType="solid">
          <fgColor indexed="64"/>
          <bgColor theme="1"/>
        </patternFill>
      </fill>
    </dxf>
    <dxf>
      <font>
        <strike val="0"/>
        <outline val="0"/>
        <shadow val="0"/>
        <u val="none"/>
        <vertAlign val="baseline"/>
        <sz val="10"/>
        <color theme="0"/>
        <name val="Gill Sans MT"/>
        <scheme val="major"/>
      </font>
      <fill>
        <patternFill patternType="solid">
          <fgColor indexed="64"/>
          <bgColor theme="1"/>
        </patternFill>
      </fill>
    </dxf>
    <dxf>
      <font>
        <strike val="0"/>
        <outline val="0"/>
        <shadow val="0"/>
        <u val="none"/>
        <vertAlign val="baseline"/>
        <sz val="10"/>
        <color theme="0" tint="-4.9989318521683403E-2"/>
        <name val="verdana"/>
        <scheme val="minor"/>
      </font>
      <fill>
        <patternFill patternType="solid">
          <fgColor indexed="64"/>
          <bgColor theme="0" tint="-4.9989318521683403E-2"/>
        </patternFill>
      </fill>
    </dxf>
    <dxf>
      <fill>
        <patternFill patternType="none">
          <fgColor indexed="64"/>
          <bgColor theme="0"/>
        </patternFill>
      </fill>
    </dxf>
    <dxf>
      <fill>
        <patternFill patternType="none">
          <fgColor indexed="64"/>
          <bgColor theme="0"/>
        </patternFill>
      </fill>
    </dxf>
    <dxf>
      <fill>
        <patternFill patternType="solid">
          <fgColor indexed="64"/>
          <bgColor theme="0" tint="-4.9989318521683403E-2"/>
        </patternFill>
      </fill>
    </dxf>
    <dxf>
      <fill>
        <patternFill patternType="none">
          <fgColor indexed="64"/>
          <bgColor theme="0"/>
        </patternFill>
      </fill>
    </dxf>
    <dxf>
      <fill>
        <patternFill patternType="none">
          <fgColor indexed="64"/>
          <bgColor theme="0"/>
        </patternFill>
      </fill>
    </dxf>
    <dxf>
      <fill>
        <patternFill patternType="none">
          <fgColor indexed="64"/>
          <bgColor theme="0"/>
        </patternFill>
      </fill>
    </dxf>
    <dxf>
      <fill>
        <patternFill patternType="none">
          <fgColor indexed="64"/>
          <bgColor theme="0"/>
        </patternFill>
      </fill>
    </dxf>
    <dxf>
      <fill>
        <patternFill patternType="none">
          <fgColor indexed="64"/>
          <bgColor theme="0"/>
        </patternFill>
      </fill>
    </dxf>
    <dxf>
      <fill>
        <patternFill patternType="solid">
          <fgColor indexed="64"/>
          <bgColor theme="0" tint="-4.9989318521683403E-2"/>
        </patternFill>
      </fill>
    </dxf>
    <dxf>
      <fill>
        <patternFill patternType="none">
          <fgColor indexed="64"/>
          <bgColor theme="0"/>
        </patternFill>
      </fill>
    </dxf>
    <dxf>
      <fill>
        <patternFill patternType="none">
          <fgColor indexed="64"/>
          <bgColor theme="0"/>
        </patternFill>
      </fill>
    </dxf>
    <dxf>
      <numFmt numFmtId="165" formatCode="#,##0.00\ &quot;€&quot;"/>
      <fill>
        <patternFill patternType="none">
          <bgColor auto="1"/>
        </patternFill>
      </fill>
      <alignment horizontal="right" vertical="center" textRotation="0" wrapText="0" indent="0" justifyLastLine="0" shrinkToFit="0" readingOrder="0"/>
    </dxf>
    <dxf>
      <numFmt numFmtId="165" formatCode="#,##0.00\ &quot;€&quot;"/>
      <fill>
        <patternFill patternType="none">
          <fgColor indexed="64"/>
          <bgColor theme="0"/>
        </patternFill>
      </fill>
      <alignment horizontal="right" vertical="center" textRotation="0" wrapText="0" indent="0" justifyLastLine="0" shrinkToFit="0" readingOrder="0"/>
    </dxf>
    <dxf>
      <numFmt numFmtId="165" formatCode="#,##0.00\ &quot;€&quot;"/>
      <fill>
        <patternFill patternType="none">
          <fgColor indexed="64"/>
          <bgColor theme="0"/>
        </patternFill>
      </fill>
      <alignment horizontal="right" vertical="center" textRotation="0" wrapText="0" indent="0" justifyLastLine="0" shrinkToFit="0" readingOrder="0"/>
    </dxf>
    <dxf>
      <numFmt numFmtId="165" formatCode="#,##0.00\ &quot;€&quot;"/>
      <fill>
        <patternFill patternType="none">
          <fgColor indexed="64"/>
          <bgColor theme="0"/>
        </patternFill>
      </fill>
      <alignment horizontal="right" vertical="center" textRotation="0" wrapText="0" indent="0" justifyLastLine="0" shrinkToFit="0" readingOrder="0"/>
    </dxf>
    <dxf>
      <numFmt numFmtId="165" formatCode="#,##0.00\ &quot;€&quot;"/>
      <fill>
        <patternFill patternType="none">
          <fgColor indexed="64"/>
          <bgColor theme="0"/>
        </patternFill>
      </fill>
      <alignment horizontal="right" vertical="center" textRotation="0" wrapText="0" indent="0" justifyLastLine="0" shrinkToFit="0" readingOrder="0"/>
    </dxf>
    <dxf>
      <numFmt numFmtId="165" formatCode="#,##0.00\ &quot;€&quot;"/>
      <fill>
        <patternFill patternType="none">
          <fgColor indexed="64"/>
          <bgColor theme="0"/>
        </patternFill>
      </fill>
      <alignment horizontal="right" vertical="center" textRotation="0" wrapText="0" indent="0" justifyLastLine="0" shrinkToFit="0" readingOrder="0"/>
    </dxf>
    <dxf>
      <numFmt numFmtId="165" formatCode="#,##0.00\ &quot;€&quot;"/>
      <fill>
        <patternFill patternType="none">
          <bgColor auto="1"/>
        </patternFill>
      </fill>
      <alignment horizontal="right" vertical="center" textRotation="0" wrapText="0" indent="0" justifyLastLine="0" shrinkToFit="0" readingOrder="0"/>
    </dxf>
    <dxf>
      <fill>
        <patternFill patternType="none">
          <bgColor auto="1"/>
        </patternFill>
      </fill>
      <alignment horizontal="left" vertical="center" textRotation="0" wrapText="0" relativeIndent="1" justifyLastLine="0" shrinkToFit="0" readingOrder="0"/>
    </dxf>
    <dxf>
      <fill>
        <patternFill patternType="none">
          <bgColor auto="1"/>
        </patternFill>
      </fill>
    </dxf>
    <dxf>
      <fill>
        <patternFill patternType="none">
          <bgColor auto="1"/>
        </patternFill>
      </fill>
    </dxf>
    <dxf>
      <fill>
        <patternFill patternType="none">
          <bgColor auto="1"/>
        </patternFill>
      </fill>
    </dxf>
    <dxf>
      <numFmt numFmtId="165" formatCode="#,##0.00\ &quot;€&quot;"/>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fill>
        <patternFill patternType="none">
          <bgColor auto="1"/>
        </patternFill>
      </fill>
    </dxf>
    <dxf>
      <fill>
        <patternFill patternType="none">
          <bgColor auto="1"/>
        </patternFill>
      </fill>
    </dxf>
    <dxf>
      <fill>
        <patternFill patternType="none">
          <bgColor auto="1"/>
        </patternFill>
      </fill>
    </dxf>
    <dxf>
      <numFmt numFmtId="165" formatCode="#,##0.00\ &quot;€&quot;"/>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fill>
        <patternFill patternType="none">
          <bgColor auto="1"/>
        </patternFill>
      </fill>
    </dxf>
    <dxf>
      <fill>
        <patternFill patternType="none">
          <bgColor auto="1"/>
        </patternFill>
      </fill>
    </dxf>
    <dxf>
      <fill>
        <patternFill patternType="none">
          <bgColor auto="1"/>
        </patternFill>
      </fill>
    </dxf>
    <dxf>
      <numFmt numFmtId="165" formatCode="#,##0.00\ &quot;€&quot;"/>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fill>
        <patternFill patternType="none">
          <bgColor auto="1"/>
        </patternFill>
      </fill>
    </dxf>
    <dxf>
      <fill>
        <patternFill patternType="none">
          <bgColor auto="1"/>
        </patternFill>
      </fill>
    </dxf>
    <dxf>
      <fill>
        <patternFill patternType="none">
          <bgColor auto="1"/>
        </patternFill>
      </fill>
    </dxf>
    <dxf>
      <numFmt numFmtId="165" formatCode="#,##0.00\ &quot;€&quot;"/>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numFmt numFmtId="165" formatCode="#,##0.00\ &quot;€&quot;"/>
      <fill>
        <patternFill>
          <fgColor indexed="64"/>
          <bgColor theme="0"/>
        </patternFill>
      </fill>
    </dxf>
    <dxf>
      <fill>
        <patternFill patternType="none">
          <bgColor auto="1"/>
        </patternFill>
      </fill>
    </dxf>
    <dxf>
      <fill>
        <patternFill patternType="none">
          <bgColor auto="1"/>
        </patternFill>
      </fill>
    </dxf>
    <dxf>
      <fill>
        <patternFill patternType="none">
          <bgColor auto="1"/>
        </patternFill>
      </fill>
    </dxf>
    <dxf>
      <numFmt numFmtId="165" formatCode="#,##0.00\ &quot;€&quot;"/>
    </dxf>
    <dxf>
      <numFmt numFmtId="165" formatCode="#,##0.00\ &quot;€&quot;"/>
      <fill>
        <patternFill patternType="solid">
          <fgColor indexed="64"/>
          <bgColor theme="0"/>
        </patternFill>
      </fill>
    </dxf>
    <dxf>
      <numFmt numFmtId="165" formatCode="#,##0.00\ &quot;€&quot;"/>
    </dxf>
    <dxf>
      <numFmt numFmtId="165" formatCode="#,##0.00\ &quot;€&quot;"/>
      <fill>
        <patternFill patternType="solid">
          <fgColor indexed="64"/>
          <bgColor theme="0"/>
        </patternFill>
      </fill>
    </dxf>
    <dxf>
      <numFmt numFmtId="165" formatCode="#,##0.00\ &quot;€&quot;"/>
      <fill>
        <patternFill patternType="solid">
          <fgColor indexed="64"/>
          <bgColor theme="0"/>
        </patternFill>
      </fill>
    </dxf>
    <dxf>
      <numFmt numFmtId="165" formatCode="#,##0.00\ &quot;€&quot;"/>
      <fill>
        <patternFill patternType="solid">
          <fgColor indexed="64"/>
          <bgColor theme="0"/>
        </patternFill>
      </fill>
    </dxf>
    <dxf>
      <numFmt numFmtId="165" formatCode="#,##0.00\ &quot;€&quot;"/>
      <fill>
        <patternFill patternType="solid">
          <fgColor indexed="64"/>
          <bgColor theme="0"/>
        </patternFill>
      </fill>
    </dxf>
    <dxf>
      <fill>
        <patternFill patternType="none">
          <bgColor auto="1"/>
        </patternFill>
      </fill>
    </dxf>
    <dxf>
      <fill>
        <patternFill patternType="none">
          <fgColor indexed="64"/>
          <bgColor theme="0"/>
        </patternFill>
      </fill>
    </dxf>
    <dxf>
      <fill>
        <patternFill patternType="none">
          <bgColor auto="1"/>
        </patternFill>
      </fill>
    </dxf>
    <dxf>
      <numFmt numFmtId="165" formatCode="#,##0.00\ &quot;€&quot;"/>
    </dxf>
    <dxf>
      <numFmt numFmtId="165" formatCode="#,##0.00\ &quot;€&quot;"/>
    </dxf>
    <dxf>
      <font>
        <strike val="0"/>
        <outline val="0"/>
        <shadow val="0"/>
        <u val="none"/>
        <vertAlign val="baseline"/>
        <sz val="10"/>
        <color theme="5" tint="-0.499984740745262"/>
        <name val="verdana"/>
        <scheme val="minor"/>
      </font>
      <numFmt numFmtId="165" formatCode="#,##0.00\ &quot;€&quot;"/>
    </dxf>
    <dxf>
      <font>
        <strike val="0"/>
        <outline val="0"/>
        <shadow val="0"/>
        <u val="none"/>
        <vertAlign val="baseline"/>
        <sz val="10"/>
        <color theme="5" tint="-0.499984740745262"/>
        <name val="verdana"/>
        <scheme val="minor"/>
      </font>
      <numFmt numFmtId="165" formatCode="#,##0.00\ &quot;€&quot;"/>
    </dxf>
    <dxf>
      <font>
        <strike val="0"/>
        <outline val="0"/>
        <shadow val="0"/>
        <u val="none"/>
        <vertAlign val="baseline"/>
        <sz val="10"/>
        <color theme="5" tint="-0.499984740745262"/>
        <name val="verdana"/>
        <scheme val="minor"/>
      </font>
      <numFmt numFmtId="165" formatCode="#,##0.00\ &quot;€&quot;"/>
    </dxf>
    <dxf>
      <font>
        <strike val="0"/>
        <outline val="0"/>
        <shadow val="0"/>
        <u val="none"/>
        <vertAlign val="baseline"/>
        <sz val="10"/>
        <color theme="5" tint="-0.499984740745262"/>
        <name val="verdana"/>
        <scheme val="minor"/>
      </font>
      <numFmt numFmtId="165" formatCode="#,##0.00\ &quot;€&quot;"/>
    </dxf>
    <dxf>
      <font>
        <strike val="0"/>
        <outline val="0"/>
        <shadow val="0"/>
        <u val="none"/>
        <vertAlign val="baseline"/>
        <sz val="10"/>
        <color theme="5" tint="-0.499984740745262"/>
        <name val="verdana"/>
        <scheme val="minor"/>
      </font>
      <numFmt numFmtId="165" formatCode="#,##0.00\ &quot;€&quot;"/>
    </dxf>
    <dxf>
      <font>
        <strike val="0"/>
        <outline val="0"/>
        <shadow val="0"/>
        <u val="none"/>
        <vertAlign val="baseline"/>
        <sz val="10"/>
        <color theme="5" tint="-0.499984740745262"/>
        <name val="verdana"/>
        <scheme val="minor"/>
      </font>
      <numFmt numFmtId="165" formatCode="#,##0.00\ &quot;€&quot;"/>
    </dxf>
    <dxf>
      <font>
        <strike val="0"/>
        <outline val="0"/>
        <shadow val="0"/>
        <u val="none"/>
        <vertAlign val="baseline"/>
        <sz val="10"/>
        <color theme="5" tint="-0.499984740745262"/>
        <name val="verdana"/>
        <scheme val="minor"/>
      </font>
      <numFmt numFmtId="165" formatCode="#,##0.00\ &quot;€&quot;"/>
    </dxf>
    <dxf>
      <font>
        <strike val="0"/>
        <outline val="0"/>
        <shadow val="0"/>
        <u val="none"/>
        <vertAlign val="baseline"/>
        <sz val="10"/>
        <color theme="5" tint="-0.499984740745262"/>
        <name val="verdana"/>
        <scheme val="minor"/>
      </font>
      <numFmt numFmtId="165" formatCode="#,##0.00\ &quot;€&quot;"/>
    </dxf>
    <dxf>
      <font>
        <strike val="0"/>
        <outline val="0"/>
        <shadow val="0"/>
        <u val="none"/>
        <vertAlign val="baseline"/>
        <sz val="10"/>
        <color theme="5" tint="-0.499984740745262"/>
        <name val="verdana"/>
        <scheme val="minor"/>
      </font>
      <numFmt numFmtId="165" formatCode="#,##0.00\ &quot;€&quot;"/>
    </dxf>
    <dxf>
      <numFmt numFmtId="165" formatCode="#,##0.00\ &quot;€&quot;"/>
    </dxf>
    <dxf>
      <numFmt numFmtId="165" formatCode="#,##0.00\ &quot;€&quot;"/>
    </dxf>
    <dxf>
      <numFmt numFmtId="165" formatCode="#,##0.00\ &quot;€&quot;"/>
    </dxf>
    <dxf>
      <font>
        <strike val="0"/>
        <outline val="0"/>
        <shadow val="0"/>
        <u val="none"/>
        <vertAlign val="baseline"/>
        <sz val="10"/>
        <color theme="5" tint="-0.499984740745262"/>
        <name val="verdana"/>
        <scheme val="minor"/>
      </font>
      <fill>
        <patternFill patternType="none">
          <bgColor auto="1"/>
        </patternFill>
      </fill>
    </dxf>
    <dxf>
      <font>
        <strike val="0"/>
        <outline val="0"/>
        <shadow val="0"/>
        <u val="none"/>
        <vertAlign val="baseline"/>
        <sz val="10"/>
        <color theme="5" tint="-0.499984740745262"/>
        <name val="verdana"/>
        <scheme val="minor"/>
      </font>
      <fill>
        <patternFill patternType="none">
          <bgColor auto="1"/>
        </patternFill>
      </fill>
    </dxf>
    <dxf>
      <font>
        <strike val="0"/>
        <outline val="0"/>
        <shadow val="0"/>
        <u val="none"/>
        <vertAlign val="baseline"/>
        <sz val="10"/>
        <color theme="5" tint="-0.499984740745262"/>
        <name val="verdana"/>
        <scheme val="minor"/>
      </font>
      <fill>
        <patternFill patternType="none">
          <bgColor auto="1"/>
        </patternFill>
      </fill>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numFmt numFmtId="165" formatCode="#,##0.00\ &quot;€&quot;"/>
    </dxf>
    <dxf>
      <fill>
        <patternFill patternType="none">
          <bgColor auto="1"/>
        </patternFill>
      </fill>
    </dxf>
    <dxf>
      <font>
        <strike val="0"/>
        <outline val="0"/>
        <shadow val="0"/>
        <u val="none"/>
        <vertAlign val="baseline"/>
        <sz val="10"/>
        <color theme="4" tint="-0.499984740745262"/>
        <name val="verdana"/>
        <scheme val="minor"/>
      </font>
      <fill>
        <patternFill patternType="none">
          <bgColor auto="1"/>
        </patternFill>
      </fill>
    </dxf>
    <dxf>
      <fill>
        <patternFill patternType="none">
          <bgColor auto="1"/>
        </patternFill>
      </fill>
    </dxf>
    <dxf>
      <font>
        <color rgb="FF9C0006"/>
      </font>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val="0"/>
        <i val="0"/>
        <color theme="6" tint="-0.499984740745262"/>
      </font>
      <fill>
        <patternFill patternType="solid">
          <fgColor theme="6" tint="0.79998168889431442"/>
          <bgColor theme="6" tint="0.79998168889431442"/>
        </patternFill>
      </fill>
    </dxf>
    <dxf>
      <font>
        <b val="0"/>
        <i val="0"/>
        <color theme="6" tint="-0.499984740745262"/>
      </font>
      <fill>
        <patternFill patternType="solid">
          <fgColor theme="6" tint="0.79998168889431442"/>
          <bgColor theme="6" tint="0.79998168889431442"/>
        </patternFill>
      </fill>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val="0"/>
        <i val="0"/>
        <color theme="6" tint="-0.499984740745262"/>
      </font>
      <border>
        <top style="thin">
          <color theme="6" tint="-0.24994659260841701"/>
        </top>
      </border>
    </dxf>
    <dxf>
      <font>
        <b val="0"/>
        <i val="0"/>
        <color theme="6" tint="-0.499984740745262"/>
      </font>
      <border>
        <bottom style="thin">
          <color theme="6" tint="-0.24994659260841701"/>
        </bottom>
      </border>
    </dxf>
    <dxf>
      <font>
        <b val="0"/>
        <i val="0"/>
        <color theme="6" tint="-0.499984740745262"/>
      </font>
      <border>
        <top style="thin">
          <color theme="6" tint="-0.24994659260841701"/>
        </top>
        <bottom style="thin">
          <color theme="6" tint="-0.24994659260841701"/>
        </bottom>
      </border>
    </dxf>
    <dxf>
      <font>
        <b/>
        <i val="0"/>
        <color theme="4" tint="-0.499984740745262"/>
      </font>
      <fill>
        <patternFill>
          <bgColor theme="4" tint="0.79998168889431442"/>
        </patternFill>
      </fill>
    </dxf>
    <dxf>
      <font>
        <b/>
        <i val="0"/>
        <color theme="4" tint="-0.499984740745262"/>
      </font>
      <fill>
        <patternFill>
          <bgColor theme="4" tint="0.79998168889431442"/>
        </patternFill>
      </fill>
    </dxf>
    <dxf>
      <font>
        <b val="0"/>
        <i val="0"/>
        <color theme="4" tint="-0.499984740745262"/>
      </font>
      <fill>
        <patternFill>
          <bgColor theme="4" tint="0.79998168889431442"/>
        </patternFill>
      </fill>
    </dxf>
    <dxf>
      <font>
        <b val="0"/>
        <i val="0"/>
        <color theme="4" tint="-0.499984740745262"/>
      </font>
      <fill>
        <patternFill patternType="solid">
          <fgColor theme="4" tint="0.79995117038483843"/>
          <bgColor theme="4" tint="0.79998168889431442"/>
        </patternFill>
      </fill>
    </dxf>
    <dxf>
      <font>
        <b/>
        <i val="0"/>
        <color theme="4" tint="-0.499984740745262"/>
      </font>
      <fill>
        <patternFill>
          <bgColor theme="4" tint="0.79998168889431442"/>
        </patternFill>
      </fill>
    </dxf>
    <dxf>
      <font>
        <b/>
        <i val="0"/>
        <color theme="4" tint="-0.499984740745262"/>
      </font>
    </dxf>
    <dxf>
      <font>
        <b val="0"/>
        <i val="0"/>
        <color theme="4" tint="-0.499984740745262"/>
      </font>
      <fill>
        <patternFill patternType="none">
          <bgColor auto="1"/>
        </patternFill>
      </fill>
      <border>
        <top style="thin">
          <color theme="4" tint="-0.24994659260841701"/>
        </top>
      </border>
    </dxf>
    <dxf>
      <border diagonalUp="0" diagonalDown="0">
        <left/>
        <right/>
        <top/>
        <bottom style="thin">
          <color theme="4" tint="-0.499984740745262"/>
        </bottom>
        <vertical/>
        <horizontal/>
      </border>
    </dxf>
    <dxf>
      <font>
        <b val="0"/>
        <i val="0"/>
        <color theme="4" tint="-0.499984740745262"/>
      </font>
      <border>
        <top style="thin">
          <color theme="4" tint="-0.24994659260841701"/>
        </top>
        <bottom style="thin">
          <color theme="4" tint="-0.24994659260841701"/>
        </bottom>
      </border>
    </dxf>
    <dxf>
      <font>
        <b/>
        <i val="0"/>
        <color theme="5" tint="-0.499984740745262"/>
      </font>
      <fill>
        <patternFill>
          <bgColor theme="5" tint="0.79998168889431442"/>
        </patternFill>
      </fill>
    </dxf>
    <dxf>
      <font>
        <b/>
        <i val="0"/>
        <color theme="5" tint="-0.499984740745262"/>
      </font>
      <fill>
        <patternFill>
          <bgColor theme="5" tint="0.79998168889431442"/>
        </patternFill>
      </fill>
    </dxf>
    <dxf>
      <font>
        <b val="0"/>
        <i val="0"/>
        <color theme="5" tint="-0.499984740745262"/>
      </font>
      <fill>
        <patternFill patternType="solid">
          <fgColor theme="5" tint="0.79998168889431442"/>
          <bgColor theme="5" tint="0.79998168889431442"/>
        </patternFill>
      </fill>
    </dxf>
    <dxf>
      <font>
        <b val="0"/>
        <i val="0"/>
        <color theme="5" tint="-0.499984740745262"/>
      </font>
      <fill>
        <patternFill patternType="solid">
          <fgColor theme="5" tint="0.79998168889431442"/>
          <bgColor theme="5" tint="0.79998168889431442"/>
        </patternFill>
      </fill>
    </dxf>
    <dxf>
      <font>
        <b/>
        <i val="0"/>
        <color theme="5" tint="-0.499984740745262"/>
      </font>
      <fill>
        <patternFill>
          <bgColor theme="5" tint="0.79998168889431442"/>
        </patternFill>
      </fill>
    </dxf>
    <dxf>
      <font>
        <b/>
        <i val="0"/>
        <color theme="5" tint="-0.499984740745262"/>
      </font>
    </dxf>
    <dxf>
      <font>
        <b val="0"/>
        <i val="0"/>
        <color theme="5" tint="-0.499984740745262"/>
      </font>
      <border>
        <top style="thin">
          <color theme="5" tint="-0.24994659260841701"/>
        </top>
      </border>
    </dxf>
    <dxf>
      <font>
        <b val="0"/>
        <i val="0"/>
        <color theme="5" tint="-0.499984740745262"/>
      </font>
      <border>
        <bottom style="thin">
          <color theme="5" tint="-0.24994659260841701"/>
        </bottom>
      </border>
    </dxf>
    <dxf>
      <font>
        <b val="0"/>
        <i val="0"/>
        <color theme="5" tint="-0.499984740745262"/>
      </font>
      <border>
        <top style="thin">
          <color theme="5" tint="-0.24994659260841701"/>
        </top>
        <bottom style="thin">
          <color theme="5" tint="-0.24994659260841701"/>
        </bottom>
      </border>
    </dxf>
  </dxfs>
  <tableStyles count="3" defaultTableStyle="Presupuesto personal - gastos" defaultPivotStyle="PivotStyleLight16">
    <tableStyle name="Presupuesto personal - gastos" pivot="0" count="9">
      <tableStyleElement type="wholeTable" dxfId="330"/>
      <tableStyleElement type="headerRow" dxfId="329"/>
      <tableStyleElement type="totalRow" dxfId="328"/>
      <tableStyleElement type="firstColumn" dxfId="327"/>
      <tableStyleElement type="lastColumn" dxfId="326"/>
      <tableStyleElement type="firstRowStripe" dxfId="325"/>
      <tableStyleElement type="firstColumnStripe" dxfId="324"/>
      <tableStyleElement type="firstTotalCell" dxfId="323"/>
      <tableStyleElement type="lastTotalCell" dxfId="322"/>
    </tableStyle>
    <tableStyle name="Presupuesto personal - ingresos" pivot="0" count="9">
      <tableStyleElement type="wholeTable" dxfId="321"/>
      <tableStyleElement type="headerRow" dxfId="320"/>
      <tableStyleElement type="totalRow" dxfId="319"/>
      <tableStyleElement type="firstColumn" dxfId="318"/>
      <tableStyleElement type="lastColumn" dxfId="317"/>
      <tableStyleElement type="firstRowStripe" dxfId="316"/>
      <tableStyleElement type="firstColumnStripe" dxfId="315"/>
      <tableStyleElement type="firstTotalCell" dxfId="314"/>
      <tableStyleElement type="lastTotalCell" dxfId="313"/>
    </tableStyle>
    <tableStyle name="Presupuesto personal - total" pivot="0" count="9">
      <tableStyleElement type="wholeTable" dxfId="312"/>
      <tableStyleElement type="headerRow" dxfId="311"/>
      <tableStyleElement type="totalRow" dxfId="310"/>
      <tableStyleElement type="firstColumn" dxfId="309"/>
      <tableStyleElement type="lastColumn" dxfId="308"/>
      <tableStyleElement type="firstRowStripe" dxfId="307"/>
      <tableStyleElement type="firstColumnStripe" dxfId="306"/>
      <tableStyleElement type="firstTotalCell" dxfId="305"/>
      <tableStyleElement type="lastTotalCell" dxfId="304"/>
    </tableStyle>
  </tableStyles>
  <colors>
    <mruColors>
      <color rgb="FFD6E8F6"/>
      <color rgb="FFF3F8FF"/>
      <color rgb="FFE6F8FA"/>
      <color rgb="FFEFF5FF"/>
      <color rgb="FFE6EFFA"/>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Ingresos" displayName="Ingresos" ref="C5:Q9" totalsRowCount="1" headerRowDxfId="302" dataDxfId="301" totalsRowDxfId="300">
  <autoFilter ref="C5:Q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ESCRIBE AQUÍ" totalsRowLabel="Total"/>
    <tableColumn id="2" name="Enero" totalsRowFunction="sum" dataDxfId="299" totalsRowDxfId="13"/>
    <tableColumn id="3" name="Febrero" totalsRowFunction="sum" dataDxfId="298" totalsRowDxfId="12"/>
    <tableColumn id="4" name="Marzo" totalsRowFunction="sum" dataDxfId="297" totalsRowDxfId="11"/>
    <tableColumn id="5" name="Abril" totalsRowFunction="sum" dataDxfId="296" totalsRowDxfId="10"/>
    <tableColumn id="6" name="Mayo" totalsRowFunction="sum" dataDxfId="295" totalsRowDxfId="9"/>
    <tableColumn id="7" name="Junio" totalsRowFunction="sum" dataDxfId="294" totalsRowDxfId="8"/>
    <tableColumn id="8" name="Julio" totalsRowFunction="sum" dataDxfId="293" totalsRowDxfId="7"/>
    <tableColumn id="9" name="Agosto" totalsRowFunction="sum" dataDxfId="292" totalsRowDxfId="6"/>
    <tableColumn id="10" name="Septiembre" totalsRowFunction="sum" dataDxfId="291" totalsRowDxfId="5"/>
    <tableColumn id="11" name="Octubre" totalsRowFunction="sum" dataDxfId="290" totalsRowDxfId="4"/>
    <tableColumn id="12" name="Noviembre" totalsRowFunction="sum" dataDxfId="289" totalsRowDxfId="3"/>
    <tableColumn id="13" name="Diciembre" totalsRowFunction="sum" dataDxfId="288" totalsRowDxfId="2"/>
    <tableColumn id="14" name="Año" totalsRowFunction="sum" dataDxfId="287" totalsRowDxfId="1">
      <calculatedColumnFormula>SUM(Ingresos[[#This Row],[Enero]:[Diciembre]])</calculatedColumnFormula>
    </tableColumn>
    <tableColumn id="15" name="Minigráfico" dataDxfId="286" totalsRowDxfId="0"/>
  </tableColumns>
  <tableStyleInfo showFirstColumn="1" showLastColumn="0" showRowStripes="0" showColumnStripes="1"/>
  <extLst>
    <ext xmlns:x14="http://schemas.microsoft.com/office/spreadsheetml/2009/9/main" uri="{504A1905-F514-4f6f-8877-14C23A59335A}">
      <x14:table altTextSummary="Escriba los elementos de ingresos y el importe mensual en esta tabla. Los importes totales anuales y mensuales se calculan automáticamente y se actualizan los minigráficos"/>
    </ext>
  </extLst>
</table>
</file>

<file path=xl/tables/table10.xml><?xml version="1.0" encoding="utf-8"?>
<table xmlns="http://schemas.openxmlformats.org/spreadsheetml/2006/main" id="10" name="Personal" displayName="Personal" ref="C81:Q87" totalsRowCount="1" headerRowDxfId="204" dataDxfId="203" totalsRowDxfId="202">
  <autoFilter ref="C81:Q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ESCRIBE AQUÍ" totalsRowLabel="Total" totalsRowDxfId="58"/>
    <tableColumn id="2" name="Enero" totalsRowFunction="sum" totalsRowDxfId="57"/>
    <tableColumn id="3" name="Febrero" totalsRowFunction="sum" totalsRowDxfId="56"/>
    <tableColumn id="4" name="Marzo" totalsRowFunction="sum" totalsRowDxfId="55"/>
    <tableColumn id="5" name="Abril" totalsRowFunction="sum" totalsRowDxfId="54"/>
    <tableColumn id="6" name="Mayo" totalsRowFunction="sum" totalsRowDxfId="53"/>
    <tableColumn id="7" name="Junio" totalsRowFunction="sum" totalsRowDxfId="52"/>
    <tableColumn id="8" name="Julio" totalsRowFunction="sum" totalsRowDxfId="51"/>
    <tableColumn id="9" name="Agosto" totalsRowFunction="sum" totalsRowDxfId="50"/>
    <tableColumn id="10" name="Septiembre" totalsRowFunction="sum" totalsRowDxfId="49"/>
    <tableColumn id="11" name="Octubre" totalsRowFunction="sum" totalsRowDxfId="48"/>
    <tableColumn id="12" name="Noviembre" totalsRowFunction="sum" totalsRowDxfId="47"/>
    <tableColumn id="13" name="Diciembre" totalsRowFunction="sum" totalsRowDxfId="46"/>
    <tableColumn id="14" name="Año" totalsRowFunction="sum" totalsRowDxfId="45">
      <calculatedColumnFormula>SUM(Personal[[#This Row],[Enero]:[Diciembre]])</calculatedColumnFormula>
    </tableColumn>
    <tableColumn id="15" name="Minigráfico" totalsRowDxfId="44"/>
  </tableColumns>
  <tableStyleInfo showFirstColumn="1" showLastColumn="0" showRowStripes="0" showColumnStripes="1"/>
  <extLst>
    <ext xmlns:x14="http://schemas.microsoft.com/office/spreadsheetml/2009/9/main" uri="{504A1905-F514-4f6f-8877-14C23A59335A}">
      <x14:table altTextSummary="Escriba los elementos de gastos personales y el importe mensual en esta tabla. Los importes totales anuales y mensuales se calculan automáticamente y se actualizan los minigráficos"/>
    </ext>
  </extLst>
</table>
</file>

<file path=xl/tables/table11.xml><?xml version="1.0" encoding="utf-8"?>
<table xmlns="http://schemas.openxmlformats.org/spreadsheetml/2006/main" id="11" name="Finanzas" displayName="Finanzas" ref="C89:Q95" totalsRowCount="1" headerRowDxfId="201" dataDxfId="200" totalsRowDxfId="199">
  <autoFilter ref="C89:Q9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ESCRIBE AQUÍ" totalsRowLabel="Total" totalsRowDxfId="43"/>
    <tableColumn id="2" name="Enero" totalsRowFunction="sum" totalsRowDxfId="42"/>
    <tableColumn id="3" name="Febrero" totalsRowFunction="sum" totalsRowDxfId="41"/>
    <tableColumn id="4" name="Marzo" totalsRowFunction="sum" totalsRowDxfId="40"/>
    <tableColumn id="5" name="Abril" totalsRowFunction="sum" totalsRowDxfId="39"/>
    <tableColumn id="6" name="Mayo" totalsRowFunction="sum" totalsRowDxfId="38"/>
    <tableColumn id="7" name="Junio" totalsRowFunction="sum" totalsRowDxfId="37"/>
    <tableColumn id="8" name="Julio" totalsRowFunction="sum" totalsRowDxfId="36"/>
    <tableColumn id="9" name="Agosto" totalsRowFunction="sum" totalsRowDxfId="35"/>
    <tableColumn id="10" name="Septiembre" totalsRowFunction="sum" totalsRowDxfId="34"/>
    <tableColumn id="11" name="Octubre" totalsRowFunction="sum" totalsRowDxfId="33"/>
    <tableColumn id="12" name="Noviembre" totalsRowFunction="sum" totalsRowDxfId="32"/>
    <tableColumn id="13" name="Diciembre" totalsRowFunction="sum" totalsRowDxfId="31"/>
    <tableColumn id="14" name="Año" totalsRowFunction="sum" totalsRowDxfId="30">
      <calculatedColumnFormula>SUM(Finanzas[[#This Row],[Enero]:[Diciembre]])</calculatedColumnFormula>
    </tableColumn>
    <tableColumn id="15" name="Minigráfico" totalsRowDxfId="29"/>
  </tableColumns>
  <tableStyleInfo showFirstColumn="1" showLastColumn="0" showRowStripes="0" showColumnStripes="1"/>
  <extLst>
    <ext xmlns:x14="http://schemas.microsoft.com/office/spreadsheetml/2009/9/main" uri="{504A1905-F514-4f6f-8877-14C23A59335A}">
      <x14:table altTextSummary="Escriba los elementos de obligaciones financieras y el importe mensual en esta tabla. Los importes totales anuales y mensuales se calculan automáticamente y se actualizan los minigráficos"/>
    </ext>
  </extLst>
</table>
</file>

<file path=xl/tables/table12.xml><?xml version="1.0" encoding="utf-8"?>
<table xmlns="http://schemas.openxmlformats.org/spreadsheetml/2006/main" id="12" name="Varios" displayName="Varios" ref="C97:Q103" totalsRowCount="1" headerRowDxfId="198" dataDxfId="197" totalsRowDxfId="196">
  <autoFilter ref="C97:Q1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ESCRIBE AQUÍ" totalsRowLabel="Total" totalsRowDxfId="28"/>
    <tableColumn id="2" name="Enero" totalsRowFunction="sum" totalsRowDxfId="27"/>
    <tableColumn id="3" name="Febrero" totalsRowFunction="sum" totalsRowDxfId="26"/>
    <tableColumn id="4" name="Marzo" totalsRowFunction="sum" totalsRowDxfId="25"/>
    <tableColumn id="5" name="Abril" totalsRowFunction="sum" totalsRowDxfId="24"/>
    <tableColumn id="6" name="Mayo" totalsRowFunction="sum" totalsRowDxfId="23"/>
    <tableColumn id="7" name="Junio" totalsRowFunction="sum" totalsRowDxfId="22"/>
    <tableColumn id="8" name="Julio" totalsRowFunction="sum" totalsRowDxfId="21"/>
    <tableColumn id="9" name="Agosto" totalsRowFunction="sum" totalsRowDxfId="20"/>
    <tableColumn id="10" name="Septiembre" totalsRowFunction="sum" totalsRowDxfId="19"/>
    <tableColumn id="11" name="Octubre" totalsRowFunction="sum" totalsRowDxfId="18"/>
    <tableColumn id="12" name="Noviembre" totalsRowFunction="sum" totalsRowDxfId="17"/>
    <tableColumn id="13" name="Diciembre" totalsRowFunction="sum" totalsRowDxfId="16"/>
    <tableColumn id="14" name="Año" totalsRowFunction="sum" totalsRowDxfId="15">
      <calculatedColumnFormula>SUM(Varios[[#This Row],[Enero]:[Diciembre]])</calculatedColumnFormula>
    </tableColumn>
    <tableColumn id="15" name="Minigráfico" totalsRowDxfId="14"/>
  </tableColumns>
  <tableStyleInfo showFirstColumn="1" showLastColumn="0" showRowStripes="0" showColumnStripes="1"/>
  <extLst>
    <ext xmlns:x14="http://schemas.microsoft.com/office/spreadsheetml/2009/9/main" uri="{504A1905-F514-4f6f-8877-14C23A59335A}">
      <x14:table altTextSummary="Escriba los elementos y pagos varios en esta tabla. Los importes totales anuales y mensuales se calculan automáticamente y se actualizan los minigráficos"/>
    </ext>
  </extLst>
</table>
</file>

<file path=xl/tables/table13.xml><?xml version="1.0" encoding="utf-8"?>
<table xmlns="http://schemas.openxmlformats.org/spreadsheetml/2006/main" id="13" name="Totales" displayName="Totales" ref="C105:Q107" totalsRowShown="0" headerRowDxfId="195" dataDxfId="194">
  <tableColumns count="15">
    <tableColumn id="1" name="TOTALES" dataDxfId="193"/>
    <tableColumn id="2" name="ENE" dataDxfId="192">
      <calculatedColumnFormula>Ingresos[[#Totals],[Enero]]-D105</calculatedColumnFormula>
    </tableColumn>
    <tableColumn id="3" name="FEB" dataDxfId="191">
      <calculatedColumnFormula>Ingresos[[#Totals],[Febrero]]-E105</calculatedColumnFormula>
    </tableColumn>
    <tableColumn id="4" name="MAR" dataDxfId="190">
      <calculatedColumnFormula>Ingresos[[#Totals],[Marzo]]-F105</calculatedColumnFormula>
    </tableColumn>
    <tableColumn id="5" name="ABR" dataDxfId="189">
      <calculatedColumnFormula>Ingresos[[#Totals],[Abril]]-G105</calculatedColumnFormula>
    </tableColumn>
    <tableColumn id="6" name="MAY" dataDxfId="188">
      <calculatedColumnFormula>Ingresos[[#Totals],[Mayo]]-H105</calculatedColumnFormula>
    </tableColumn>
    <tableColumn id="7" name="JUN" dataDxfId="187">
      <calculatedColumnFormula>Ingresos[[#Totals],[Junio]]-I105</calculatedColumnFormula>
    </tableColumn>
    <tableColumn id="8" name="JUL" dataDxfId="186">
      <calculatedColumnFormula>Ingresos[[#Totals],[Julio]]-J105</calculatedColumnFormula>
    </tableColumn>
    <tableColumn id="9" name="AGO" dataDxfId="185">
      <calculatedColumnFormula>Ingresos[[#Totals],[Agosto]]-K105</calculatedColumnFormula>
    </tableColumn>
    <tableColumn id="10" name="SEP" dataDxfId="184">
      <calculatedColumnFormula>Ingresos[[#Totals],[Septiembre]]-L105</calculatedColumnFormula>
    </tableColumn>
    <tableColumn id="11" name="OCT" dataDxfId="183">
      <calculatedColumnFormula>Ingresos[[#Totals],[Octubre]]-M105</calculatedColumnFormula>
    </tableColumn>
    <tableColumn id="12" name="NOV" dataDxfId="182">
      <calculatedColumnFormula>Ingresos[[#Totals],[Noviembre]]-N105</calculatedColumnFormula>
    </tableColumn>
    <tableColumn id="13" name="DIC" dataDxfId="181">
      <calculatedColumnFormula>Ingresos[[#Totals],[Diciembre]]-O105</calculatedColumnFormula>
    </tableColumn>
    <tableColumn id="14" name="AÑO" dataDxfId="180">
      <calculatedColumnFormula>Ingresos[[#Totals],[Año]]-P105</calculatedColumnFormula>
    </tableColumn>
    <tableColumn id="15" name="MINIGRÁFICO" dataDxfId="179"/>
  </tableColumns>
  <tableStyleInfo showFirstColumn="1" showLastColumn="0" showRowStripes="0" showColumnStripes="1"/>
  <extLst>
    <ext xmlns:x14="http://schemas.microsoft.com/office/spreadsheetml/2009/9/main" uri="{504A1905-F514-4f6f-8877-14C23A59335A}">
      <x14:table altTextSummary="El total de gastos y la escasez o el excedente de efectivo se calculan automáticamente cada mes y año completo, y los minigráficos se actualizan en esta tabla"/>
    </ext>
  </extLst>
</table>
</file>

<file path=xl/tables/table2.xml><?xml version="1.0" encoding="utf-8"?>
<table xmlns="http://schemas.openxmlformats.org/spreadsheetml/2006/main" id="2" name="Hogar" displayName="Hogar" ref="C12:Q18" totalsRowCount="1" headerRowDxfId="285" dataDxfId="284" totalsRowDxfId="283">
  <autoFilter ref="C12:Q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ESCRIBE AQUÍ" totalsRowLabel="Total" totalsRowDxfId="178"/>
    <tableColumn id="2" name="Enero" totalsRowLabel="0,00 €" dataDxfId="282" totalsRowDxfId="177"/>
    <tableColumn id="3" name="Febrero" totalsRowLabel="0,00 €" dataDxfId="281" totalsRowDxfId="176"/>
    <tableColumn id="4" name="Marzo" totalsRowLabel="0,00 €" dataDxfId="280" totalsRowDxfId="175"/>
    <tableColumn id="5" name="Abril" totalsRowLabel="0,00 €" dataDxfId="279" totalsRowDxfId="174"/>
    <tableColumn id="6" name="Mayo" totalsRowLabel="0,00 €" dataDxfId="278" totalsRowDxfId="173"/>
    <tableColumn id="7" name="Junio" totalsRowLabel="0,00 €" dataDxfId="277" totalsRowDxfId="172"/>
    <tableColumn id="8" name="Julio" totalsRowLabel="0,00 €" dataDxfId="276" totalsRowDxfId="171"/>
    <tableColumn id="9" name="Agosto" totalsRowFunction="sum" dataDxfId="275" totalsRowDxfId="170"/>
    <tableColumn id="10" name="Septiembre" totalsRowFunction="sum" dataDxfId="274" totalsRowDxfId="169"/>
    <tableColumn id="11" name="Octubre" totalsRowFunction="sum" dataDxfId="273" totalsRowDxfId="168"/>
    <tableColumn id="12" name="Noviembre" totalsRowFunction="sum" dataDxfId="272" totalsRowDxfId="167"/>
    <tableColumn id="13" name="Diciembre" totalsRowFunction="sum" dataDxfId="271" totalsRowDxfId="166"/>
    <tableColumn id="14" name="Año" totalsRowFunction="sum" dataDxfId="270" totalsRowDxfId="165">
      <calculatedColumnFormula>SUM(Hogar[[#This Row],[Enero]:[Diciembre]])</calculatedColumnFormula>
    </tableColumn>
    <tableColumn id="15" name="Minigráfico" dataDxfId="269" totalsRowDxfId="164"/>
  </tableColumns>
  <tableStyleInfo showFirstColumn="1" showLastColumn="0" showRowStripes="0" showColumnStripes="1"/>
  <extLst>
    <ext xmlns:x14="http://schemas.microsoft.com/office/spreadsheetml/2009/9/main" uri="{504A1905-F514-4f6f-8877-14C23A59335A}">
      <x14:table altTextSummary="Escriba los elementos de gastos del hogar y el importe mensual en esta tabla. Los importes totales anuales y mensuales se calculan automáticamente y se actualizan los minigráficos"/>
    </ext>
  </extLst>
</table>
</file>

<file path=xl/tables/table3.xml><?xml version="1.0" encoding="utf-8"?>
<table xmlns="http://schemas.openxmlformats.org/spreadsheetml/2006/main" id="3" name="Diario" displayName="Diario" ref="C20:Q27" totalsRowCount="1" headerRowDxfId="268" dataDxfId="267" totalsRowDxfId="266">
  <autoFilter ref="C20:Q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ESCRIBE AQUÍ" totalsRowLabel="Total" totalsRowDxfId="163"/>
    <tableColumn id="2" name="Columna1" totalsRowFunction="sum" totalsRowDxfId="162"/>
    <tableColumn id="3" name="Febrero" totalsRowFunction="sum" dataDxfId="265" totalsRowDxfId="161"/>
    <tableColumn id="4" name="Marzo" totalsRowLabel="0,00 €" totalsRowDxfId="160"/>
    <tableColumn id="5" name="Abril" totalsRowFunction="sum" dataDxfId="264" totalsRowDxfId="159"/>
    <tableColumn id="6" name="Mayo" totalsRowLabel="0,00 €" totalsRowDxfId="158"/>
    <tableColumn id="7" name="Junio" totalsRowFunction="sum" dataDxfId="263" totalsRowDxfId="157"/>
    <tableColumn id="8" name="Julio" totalsRowFunction="sum" totalsRowDxfId="156"/>
    <tableColumn id="9" name="Agosto" totalsRowFunction="sum" dataDxfId="262" totalsRowDxfId="155"/>
    <tableColumn id="10" name="Septiembre" totalsRowFunction="sum" totalsRowDxfId="154"/>
    <tableColumn id="11" name="Octubre" totalsRowFunction="sum" dataDxfId="261" totalsRowDxfId="153"/>
    <tableColumn id="12" name="Noviembre" totalsRowFunction="sum" totalsRowDxfId="152"/>
    <tableColumn id="13" name="Diciembre" totalsRowFunction="sum" dataDxfId="260" totalsRowDxfId="151"/>
    <tableColumn id="14" name="Año" totalsRowFunction="sum" totalsRowDxfId="150">
      <calculatedColumnFormula>SUM(Diario[[#This Row],[Columna1]:[Diciembre]])</calculatedColumnFormula>
    </tableColumn>
    <tableColumn id="15" name="Minigráfico" dataDxfId="259" totalsRowDxfId="149"/>
  </tableColumns>
  <tableStyleInfo showFirstColumn="1" showLastColumn="0" showRowStripes="0" showColumnStripes="1"/>
  <extLst>
    <ext xmlns:x14="http://schemas.microsoft.com/office/spreadsheetml/2009/9/main" uri="{504A1905-F514-4f6f-8877-14C23A59335A}">
      <x14:table altTextSummary="Escriba los elementos de gastos diarios y el importe mensual en esta tabla. Los importes totales anuales y mensuales se calculan automáticamente y se actualizan los minigráficos"/>
    </ext>
  </extLst>
</table>
</file>

<file path=xl/tables/table4.xml><?xml version="1.0" encoding="utf-8"?>
<table xmlns="http://schemas.openxmlformats.org/spreadsheetml/2006/main" id="4" name="Transporte" displayName="Transporte" ref="C29:Q36" totalsRowCount="1" headerRowDxfId="258" dataDxfId="257" totalsRowDxfId="256">
  <autoFilter ref="C29:Q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ESCRIBE AQUÍ" totalsRowLabel="Total" totalsRowDxfId="148"/>
    <tableColumn id="2" name="Enero" totalsRowLabel="0,00 €" totalsRowDxfId="147"/>
    <tableColumn id="3" name="Febrero" totalsRowLabel="0,00 €" dataDxfId="255" totalsRowDxfId="146"/>
    <tableColumn id="4" name="Marzo" totalsRowFunction="sum" totalsRowDxfId="145"/>
    <tableColumn id="5" name="Abril" totalsRowLabel="0,00 €" dataDxfId="254" totalsRowDxfId="144"/>
    <tableColumn id="6" name="Mayo" totalsRowFunction="sum" totalsRowDxfId="143"/>
    <tableColumn id="7" name="Junio" totalsRowFunction="sum" dataDxfId="253" totalsRowDxfId="142"/>
    <tableColumn id="8" name="Julio" totalsRowFunction="sum" totalsRowDxfId="141"/>
    <tableColumn id="9" name="Agosto" totalsRowFunction="sum" dataDxfId="252" totalsRowDxfId="140"/>
    <tableColumn id="10" name="Septiembre" totalsRowFunction="sum" totalsRowDxfId="139"/>
    <tableColumn id="11" name="Octubre" totalsRowFunction="sum" dataDxfId="251" totalsRowDxfId="138"/>
    <tableColumn id="12" name="Noviembre" totalsRowFunction="sum" totalsRowDxfId="137"/>
    <tableColumn id="13" name="Diciembre" totalsRowFunction="sum" dataDxfId="250" totalsRowDxfId="136"/>
    <tableColumn id="14" name="Año" totalsRowFunction="sum" totalsRowDxfId="135">
      <calculatedColumnFormula>SUM(Transporte[[#This Row],[Enero]:[Diciembre]])</calculatedColumnFormula>
    </tableColumn>
    <tableColumn id="15" name="Minigráfico" dataDxfId="249" totalsRowDxfId="134"/>
  </tableColumns>
  <tableStyleInfo showFirstColumn="1" showLastColumn="0" showRowStripes="0" showColumnStripes="1"/>
  <extLst>
    <ext xmlns:x14="http://schemas.microsoft.com/office/spreadsheetml/2009/9/main" uri="{504A1905-F514-4f6f-8877-14C23A59335A}">
      <x14:table altTextSummary="Escriba los elementos de gastos de transporte y el importe mensual en esta tabla. Los importes totales anuales y mensuales se calculan automáticamente y se actualizan los minigráficos"/>
    </ext>
  </extLst>
</table>
</file>

<file path=xl/tables/table5.xml><?xml version="1.0" encoding="utf-8"?>
<table xmlns="http://schemas.openxmlformats.org/spreadsheetml/2006/main" id="5" name="Entretenimiento" displayName="Entretenimiento" ref="C38:Q43" totalsRowCount="1" headerRowDxfId="248" dataDxfId="247" totalsRowDxfId="246">
  <autoFilter ref="C38:Q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ESCRIBE AQUÍ" totalsRowLabel="Total" totalsRowDxfId="133"/>
    <tableColumn id="2" name="Enero" totalsRowFunction="sum" totalsRowDxfId="132"/>
    <tableColumn id="3" name="Febrero" totalsRowFunction="sum" dataDxfId="245" totalsRowDxfId="131"/>
    <tableColumn id="4" name="Marzo" totalsRowFunction="sum" totalsRowDxfId="130"/>
    <tableColumn id="5" name="Abril" totalsRowFunction="sum" dataDxfId="244" totalsRowDxfId="129"/>
    <tableColumn id="6" name="Mayo" totalsRowFunction="sum" totalsRowDxfId="128"/>
    <tableColumn id="7" name="Junio" totalsRowFunction="sum" dataDxfId="243" totalsRowDxfId="127"/>
    <tableColumn id="8" name="Julio" totalsRowFunction="sum" totalsRowDxfId="126"/>
    <tableColumn id="9" name="Agosto" totalsRowFunction="sum" dataDxfId="242" totalsRowDxfId="125"/>
    <tableColumn id="10" name="Septiembre" totalsRowFunction="sum" totalsRowDxfId="124"/>
    <tableColumn id="11" name="Octubre" totalsRowFunction="sum" dataDxfId="241" totalsRowDxfId="123"/>
    <tableColumn id="12" name="Noviembre" totalsRowFunction="sum" totalsRowDxfId="122"/>
    <tableColumn id="13" name="Diciembre" totalsRowFunction="sum" dataDxfId="240" totalsRowDxfId="121"/>
    <tableColumn id="14" name="Año" totalsRowFunction="sum" totalsRowDxfId="120">
      <calculatedColumnFormula>SUM(Entretenimiento[[#This Row],[Enero]:[Diciembre]])</calculatedColumnFormula>
    </tableColumn>
    <tableColumn id="15" name="Minigráfico" dataDxfId="239" totalsRowDxfId="119"/>
  </tableColumns>
  <tableStyleInfo showFirstColumn="1" showLastColumn="0" showRowStripes="0" showColumnStripes="1"/>
  <extLst>
    <ext xmlns:x14="http://schemas.microsoft.com/office/spreadsheetml/2009/9/main" uri="{504A1905-F514-4f6f-8877-14C23A59335A}">
      <x14:table altTextSummary="Escriba los elementos de gastos de entretenimiento y el importe mensual en esta tabla. Los importes totales anuales y mensuales se calculan automáticamente y se actualizan los minigráficos"/>
    </ext>
  </extLst>
</table>
</file>

<file path=xl/tables/table6.xml><?xml version="1.0" encoding="utf-8"?>
<table xmlns="http://schemas.openxmlformats.org/spreadsheetml/2006/main" id="6" name="Salud" displayName="Salud" ref="C45:Q53" totalsRowCount="1" headerRowDxfId="238" dataDxfId="237" totalsRowDxfId="236">
  <autoFilter ref="C45:Q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ESCRIBE AQUÍ" totalsRowLabel="Total" totalsRowDxfId="118"/>
    <tableColumn id="2" name="Enero" totalsRowFunction="sum" totalsRowDxfId="117"/>
    <tableColumn id="3" name="Febrero" totalsRowFunction="sum" dataDxfId="235" totalsRowDxfId="116"/>
    <tableColumn id="4" name="Marzo" totalsRowFunction="sum" totalsRowDxfId="115"/>
    <tableColumn id="5" name="Abril" totalsRowFunction="sum" dataDxfId="234" totalsRowDxfId="114"/>
    <tableColumn id="6" name="Mayo" totalsRowFunction="sum" totalsRowDxfId="113"/>
    <tableColumn id="7" name="Junio" totalsRowFunction="sum" dataDxfId="233" totalsRowDxfId="112"/>
    <tableColumn id="8" name="Julio" totalsRowFunction="sum" totalsRowDxfId="111"/>
    <tableColumn id="9" name="Agosto" totalsRowFunction="sum" dataDxfId="232" totalsRowDxfId="110"/>
    <tableColumn id="10" name="Septiembre" totalsRowFunction="sum" totalsRowDxfId="109"/>
    <tableColumn id="11" name="Octubre" totalsRowFunction="sum" dataDxfId="231" totalsRowDxfId="108"/>
    <tableColumn id="12" name="Noviembre" totalsRowFunction="sum" totalsRowDxfId="107"/>
    <tableColumn id="13" name="Diciembre" totalsRowFunction="sum" dataDxfId="230" totalsRowDxfId="106"/>
    <tableColumn id="14" name="Año" totalsRowFunction="sum" totalsRowDxfId="105">
      <calculatedColumnFormula>SUM(Salud[[#This Row],[Enero]:[Diciembre]])</calculatedColumnFormula>
    </tableColumn>
    <tableColumn id="15" name="Minigráfico" dataDxfId="229" totalsRowDxfId="104"/>
  </tableColumns>
  <tableStyleInfo showFirstColumn="1" showLastColumn="0" showRowStripes="0" showColumnStripes="1"/>
  <extLst>
    <ext xmlns:x14="http://schemas.microsoft.com/office/spreadsheetml/2009/9/main" uri="{504A1905-F514-4f6f-8877-14C23A59335A}">
      <x14:table altTextSummary="Escriba los elementos de gastos sanitarios y el importe mensual en esta tabla. Los importes totales anuales y mensuales se calculan automáticamente y se actualizan los minigráficos"/>
    </ext>
  </extLst>
</table>
</file>

<file path=xl/tables/table7.xml><?xml version="1.0" encoding="utf-8"?>
<table xmlns="http://schemas.openxmlformats.org/spreadsheetml/2006/main" id="7" name="Vacaciones" displayName="Vacaciones" ref="C55:Q62" totalsRowCount="1" headerRowDxfId="228" dataDxfId="227" totalsRowDxfId="226">
  <autoFilter ref="C55:Q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ESCRIBE AQUÍ" totalsRowLabel="Total" totalsRowDxfId="103"/>
    <tableColumn id="2" name="Enero" totalsRowFunction="sum" totalsRowDxfId="102"/>
    <tableColumn id="3" name="Febrero" totalsRowFunction="sum" dataDxfId="225" totalsRowDxfId="101"/>
    <tableColumn id="4" name="Marzo" totalsRowFunction="sum" totalsRowDxfId="100"/>
    <tableColumn id="5" name="Abril" totalsRowFunction="sum" dataDxfId="224" totalsRowDxfId="99"/>
    <tableColumn id="6" name="Mayo" totalsRowFunction="sum" totalsRowDxfId="98"/>
    <tableColumn id="7" name="Junio" totalsRowFunction="sum" dataDxfId="223" totalsRowDxfId="97"/>
    <tableColumn id="8" name="Julio" totalsRowFunction="sum" totalsRowDxfId="96"/>
    <tableColumn id="9" name="Agosto" totalsRowFunction="sum" dataDxfId="222" totalsRowDxfId="95"/>
    <tableColumn id="10" name="Septiembre" totalsRowFunction="sum" totalsRowDxfId="94"/>
    <tableColumn id="11" name="Octubre" totalsRowFunction="sum" dataDxfId="221" totalsRowDxfId="93"/>
    <tableColumn id="12" name="Noviembre" totalsRowFunction="sum" totalsRowDxfId="92"/>
    <tableColumn id="13" name="Diciembre" totalsRowFunction="sum" dataDxfId="220" totalsRowDxfId="91"/>
    <tableColumn id="14" name="Año" totalsRowFunction="sum" totalsRowDxfId="90">
      <calculatedColumnFormula>SUM(Vacaciones[[#This Row],[Enero]:[Diciembre]])</calculatedColumnFormula>
    </tableColumn>
    <tableColumn id="15" name="Minigráfico" dataDxfId="219" totalsRowDxfId="89"/>
  </tableColumns>
  <tableStyleInfo showFirstColumn="1" showLastColumn="0" showRowStripes="0" showColumnStripes="1"/>
  <extLst>
    <ext xmlns:x14="http://schemas.microsoft.com/office/spreadsheetml/2009/9/main" uri="{504A1905-F514-4f6f-8877-14C23A59335A}">
      <x14:table altTextSummary="Escriba los elementos de gastos de vacaciones y el importe mensual en esta tabla. Los importes totales anuales y mensuales se calculan automáticamente y se actualizan los minigráficos"/>
    </ext>
  </extLst>
</table>
</file>

<file path=xl/tables/table8.xml><?xml version="1.0" encoding="utf-8"?>
<table xmlns="http://schemas.openxmlformats.org/spreadsheetml/2006/main" id="8" name="Recreo" displayName="Recreo" ref="C64:Q69" totalsRowCount="1" headerRowDxfId="218" dataDxfId="217" totalsRowDxfId="216">
  <autoFilter ref="C64:Q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ESCRIBE AQUÍ" totalsRowLabel="Total" dataDxfId="215" totalsRowDxfId="88"/>
    <tableColumn id="2" name="Enero" totalsRowFunction="sum" totalsRowDxfId="87"/>
    <tableColumn id="3" name="Febrero" totalsRowFunction="sum" dataDxfId="214" totalsRowDxfId="86"/>
    <tableColumn id="4" name="Marzo" totalsRowFunction="sum" totalsRowDxfId="85"/>
    <tableColumn id="5" name="Abril" totalsRowFunction="sum" dataDxfId="213" totalsRowDxfId="84"/>
    <tableColumn id="6" name="Mayo" totalsRowFunction="sum" totalsRowDxfId="83"/>
    <tableColumn id="7" name="Junio" totalsRowFunction="sum" dataDxfId="212" totalsRowDxfId="82"/>
    <tableColumn id="8" name="Julio" totalsRowFunction="sum" totalsRowDxfId="81"/>
    <tableColumn id="9" name="Agosto" totalsRowFunction="sum" dataDxfId="211" totalsRowDxfId="80"/>
    <tableColumn id="10" name="Septiembre" totalsRowFunction="sum" totalsRowDxfId="79"/>
    <tableColumn id="11" name="Octubre" totalsRowFunction="sum" dataDxfId="210" totalsRowDxfId="78"/>
    <tableColumn id="12" name="Noviembre" totalsRowFunction="sum" totalsRowDxfId="77"/>
    <tableColumn id="13" name="Diciembre" totalsRowFunction="sum" dataDxfId="209" totalsRowDxfId="76"/>
    <tableColumn id="14" name="Año" totalsRowFunction="sum" totalsRowDxfId="75">
      <calculatedColumnFormula>SUM(Recreo[[#This Row],[Enero]:[Diciembre]])</calculatedColumnFormula>
    </tableColumn>
    <tableColumn id="15" name="Minigráfico" dataDxfId="208" totalsRowDxfId="74"/>
  </tableColumns>
  <tableStyleInfo showFirstColumn="1" showLastColumn="0" showRowStripes="0" showColumnStripes="1"/>
  <extLst>
    <ext xmlns:x14="http://schemas.microsoft.com/office/spreadsheetml/2009/9/main" uri="{504A1905-F514-4f6f-8877-14C23A59335A}">
      <x14:table altTextSummary="Escriba los elementos de gastos de recreo y el importe mensual en esta tabla. Los importes totales anuales y mensuales se calculan automáticamente y se actualizan los minigráficos"/>
    </ext>
  </extLst>
</table>
</file>

<file path=xl/tables/table9.xml><?xml version="1.0" encoding="utf-8"?>
<table xmlns="http://schemas.openxmlformats.org/spreadsheetml/2006/main" id="9" name="DuesAndSubscription" displayName="DuesAndSubscription" ref="C71:Q79" totalsRowCount="1" headerRowDxfId="207" dataDxfId="206" totalsRowDxfId="205">
  <autoFilter ref="C71:Q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ESCRIBE AQUÍ" totalsRowLabel="Total" totalsRowDxfId="73"/>
    <tableColumn id="2" name="Enero" totalsRowFunction="sum" totalsRowDxfId="72"/>
    <tableColumn id="3" name="Febrero" totalsRowFunction="sum" totalsRowDxfId="71"/>
    <tableColumn id="4" name="Marzo" totalsRowFunction="sum" totalsRowDxfId="70"/>
    <tableColumn id="5" name="Abril" totalsRowFunction="sum" totalsRowDxfId="69"/>
    <tableColumn id="6" name="Mayo" totalsRowFunction="sum" totalsRowDxfId="68"/>
    <tableColumn id="7" name="Junio" totalsRowFunction="sum" totalsRowDxfId="67"/>
    <tableColumn id="8" name="Julio" totalsRowFunction="sum" totalsRowDxfId="66"/>
    <tableColumn id="9" name="Agosto" totalsRowFunction="sum" totalsRowDxfId="65"/>
    <tableColumn id="10" name="Septiembre" totalsRowFunction="sum" totalsRowDxfId="64"/>
    <tableColumn id="11" name="Octubre" totalsRowFunction="sum" totalsRowDxfId="63"/>
    <tableColumn id="12" name="Noviembre" totalsRowFunction="sum" totalsRowDxfId="62"/>
    <tableColumn id="13" name="Diciembre" totalsRowFunction="sum" totalsRowDxfId="61"/>
    <tableColumn id="14" name="Año" totalsRowFunction="sum" totalsRowDxfId="60">
      <calculatedColumnFormula>SUM(DuesAndSubscription[[#This Row],[Enero]:[Diciembre]])</calculatedColumnFormula>
    </tableColumn>
    <tableColumn id="15" name="Minigráfico" totalsRowDxfId="59"/>
  </tableColumns>
  <tableStyleInfo showFirstColumn="1" showLastColumn="0" showRowStripes="0" showColumnStripes="1"/>
  <extLst>
    <ext xmlns:x14="http://schemas.microsoft.com/office/spreadsheetml/2009/9/main" uri="{504A1905-F514-4f6f-8877-14C23A59335A}">
      <x14:table altTextSummary="Escriba los elementos de cuotas y suscripciones y el importe mensual en esta tabla. Los importes totales anuales y mensuales se calculan automáticamente y se actualizan los minigráficos"/>
    </ext>
  </extLst>
</table>
</file>

<file path=xl/theme/theme1.xml><?xml version="1.0" encoding="utf-8"?>
<a:theme xmlns:a="http://schemas.openxmlformats.org/drawingml/2006/main" name="Office Theme">
  <a:themeElements>
    <a:clrScheme name="Custom 23">
      <a:dk1>
        <a:sysClr val="windowText" lastClr="000000"/>
      </a:dk1>
      <a:lt1>
        <a:sysClr val="window" lastClr="FFFFFF"/>
      </a:lt1>
      <a:dk2>
        <a:srgbClr val="304157"/>
      </a:dk2>
      <a:lt2>
        <a:srgbClr val="E7E6E6"/>
      </a:lt2>
      <a:accent1>
        <a:srgbClr val="1B79AD"/>
      </a:accent1>
      <a:accent2>
        <a:srgbClr val="1D7B7D"/>
      </a:accent2>
      <a:accent3>
        <a:srgbClr val="EF4755"/>
      </a:accent3>
      <a:accent4>
        <a:srgbClr val="FFC000"/>
      </a:accent4>
      <a:accent5>
        <a:srgbClr val="176795"/>
      </a:accent5>
      <a:accent6>
        <a:srgbClr val="4D81BF"/>
      </a:accent6>
      <a:hlink>
        <a:srgbClr val="F78F2F"/>
      </a:hlink>
      <a:folHlink>
        <a:srgbClr val="F78F2F"/>
      </a:folHlink>
    </a:clrScheme>
    <a:fontScheme name="Custom 13">
      <a:majorFont>
        <a:latin typeface="Gill Sans MT"/>
        <a:ea typeface=""/>
        <a:cs typeface=""/>
      </a:majorFont>
      <a:minorFont>
        <a:latin typeface="verdan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sheetPr>
  <dimension ref="B1:B7"/>
  <sheetViews>
    <sheetView workbookViewId="0"/>
  </sheetViews>
  <sheetFormatPr baseColWidth="10" defaultColWidth="9" defaultRowHeight="12.75" x14ac:dyDescent="0.2"/>
  <cols>
    <col min="1" max="1" width="2.625" customWidth="1"/>
    <col min="2" max="2" width="84.375" customWidth="1"/>
    <col min="3" max="3" width="2.625" customWidth="1"/>
  </cols>
  <sheetData>
    <row r="1" spans="2:2" ht="30" customHeight="1" x14ac:dyDescent="0.2">
      <c r="B1" s="19" t="s">
        <v>0</v>
      </c>
    </row>
    <row r="2" spans="2:2" ht="30" customHeight="1" x14ac:dyDescent="0.2">
      <c r="B2" s="20" t="s">
        <v>1</v>
      </c>
    </row>
    <row r="3" spans="2:2" ht="30" customHeight="1" x14ac:dyDescent="0.2">
      <c r="B3" s="20" t="s">
        <v>2</v>
      </c>
    </row>
    <row r="4" spans="2:2" ht="30" customHeight="1" x14ac:dyDescent="0.2">
      <c r="B4" s="20" t="s">
        <v>3</v>
      </c>
    </row>
    <row r="5" spans="2:2" ht="30" customHeight="1" x14ac:dyDescent="0.2">
      <c r="B5" s="21" t="s">
        <v>4</v>
      </c>
    </row>
    <row r="6" spans="2:2" ht="61.5" customHeight="1" x14ac:dyDescent="0.2">
      <c r="B6" s="20" t="s">
        <v>5</v>
      </c>
    </row>
    <row r="7" spans="2:2" ht="30" x14ac:dyDescent="0.2">
      <c r="B7" s="20"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A1:Q108"/>
  <sheetViews>
    <sheetView showGridLines="0" tabSelected="1" topLeftCell="A3" zoomScale="70" zoomScaleNormal="70" workbookViewId="0">
      <selection activeCell="M97" sqref="M97"/>
    </sheetView>
  </sheetViews>
  <sheetFormatPr baseColWidth="10" defaultColWidth="9" defaultRowHeight="30" customHeight="1" x14ac:dyDescent="0.2"/>
  <cols>
    <col min="1" max="1" width="4.75" style="23" customWidth="1"/>
    <col min="2" max="2" width="1.875" customWidth="1"/>
    <col min="3" max="3" width="46.25" bestFit="1" customWidth="1"/>
    <col min="4" max="16" width="12.375" style="1" customWidth="1"/>
    <col min="17" max="17" width="15" bestFit="1" customWidth="1"/>
    <col min="18" max="18" width="2.625" customWidth="1"/>
  </cols>
  <sheetData>
    <row r="1" spans="1:17" ht="12.75" customHeight="1" x14ac:dyDescent="0.2">
      <c r="A1" s="23" t="s">
        <v>7</v>
      </c>
    </row>
    <row r="2" spans="1:17" ht="35.25" customHeight="1" thickBot="1" x14ac:dyDescent="0.25">
      <c r="A2" s="24" t="s">
        <v>8</v>
      </c>
      <c r="B2" s="73"/>
      <c r="C2" s="72"/>
      <c r="D2" s="72" t="s">
        <v>55</v>
      </c>
      <c r="E2" s="72"/>
      <c r="F2" s="72"/>
      <c r="G2" s="56"/>
      <c r="H2" s="56"/>
      <c r="I2" s="56"/>
      <c r="J2" s="56"/>
      <c r="K2" s="56"/>
      <c r="L2" s="56"/>
      <c r="M2" s="56"/>
      <c r="N2" s="56"/>
      <c r="O2" s="56"/>
      <c r="P2" s="56"/>
      <c r="Q2" s="22">
        <f ca="1">YEAR(TODAY())</f>
        <v>2022</v>
      </c>
    </row>
    <row r="3" spans="1:17" ht="26.25" customHeight="1" x14ac:dyDescent="0.2">
      <c r="C3" s="77" t="s">
        <v>56</v>
      </c>
      <c r="D3" s="76"/>
      <c r="E3" s="36"/>
    </row>
    <row r="4" spans="1:17" ht="21" customHeight="1" x14ac:dyDescent="0.2">
      <c r="A4" s="23" t="s">
        <v>9</v>
      </c>
      <c r="B4" s="83"/>
      <c r="C4" s="5" t="s">
        <v>57</v>
      </c>
      <c r="D4" s="6" t="s">
        <v>24</v>
      </c>
      <c r="E4" s="6" t="s">
        <v>26</v>
      </c>
      <c r="F4" s="6" t="s">
        <v>28</v>
      </c>
      <c r="G4" s="6" t="s">
        <v>30</v>
      </c>
      <c r="H4" s="6" t="s">
        <v>51</v>
      </c>
      <c r="I4" s="6" t="s">
        <v>33</v>
      </c>
      <c r="J4" s="6" t="s">
        <v>35</v>
      </c>
      <c r="K4" s="6" t="s">
        <v>37</v>
      </c>
      <c r="L4" s="6" t="s">
        <v>39</v>
      </c>
      <c r="M4" s="6" t="s">
        <v>41</v>
      </c>
      <c r="N4" s="6" t="s">
        <v>43</v>
      </c>
      <c r="O4" s="6" t="s">
        <v>45</v>
      </c>
      <c r="P4" s="6" t="s">
        <v>47</v>
      </c>
      <c r="Q4" s="6"/>
    </row>
    <row r="5" spans="1:17" ht="15.95" customHeight="1" x14ac:dyDescent="0.2">
      <c r="A5" s="24" t="s">
        <v>10</v>
      </c>
      <c r="B5" s="84"/>
      <c r="C5" s="78" t="s">
        <v>57</v>
      </c>
      <c r="D5" s="12" t="s">
        <v>25</v>
      </c>
      <c r="E5" s="12" t="s">
        <v>27</v>
      </c>
      <c r="F5" s="12" t="s">
        <v>29</v>
      </c>
      <c r="G5" s="12" t="s">
        <v>31</v>
      </c>
      <c r="H5" s="12" t="s">
        <v>32</v>
      </c>
      <c r="I5" s="12" t="s">
        <v>34</v>
      </c>
      <c r="J5" s="12" t="s">
        <v>36</v>
      </c>
      <c r="K5" s="12" t="s">
        <v>38</v>
      </c>
      <c r="L5" s="12" t="s">
        <v>40</v>
      </c>
      <c r="M5" s="12" t="s">
        <v>42</v>
      </c>
      <c r="N5" s="12" t="s">
        <v>44</v>
      </c>
      <c r="O5" s="12" t="s">
        <v>46</v>
      </c>
      <c r="P5" s="12" t="s">
        <v>48</v>
      </c>
      <c r="Q5" s="12" t="s">
        <v>49</v>
      </c>
    </row>
    <row r="6" spans="1:17" ht="15.95" customHeight="1" x14ac:dyDescent="0.2">
      <c r="B6" s="83"/>
      <c r="C6" s="4" t="s">
        <v>58</v>
      </c>
      <c r="D6" s="26">
        <v>0</v>
      </c>
      <c r="E6" s="26">
        <v>0</v>
      </c>
      <c r="F6" s="26">
        <v>0</v>
      </c>
      <c r="G6" s="26">
        <v>0</v>
      </c>
      <c r="H6" s="26">
        <v>0</v>
      </c>
      <c r="I6" s="26">
        <v>0</v>
      </c>
      <c r="J6" s="26">
        <v>0</v>
      </c>
      <c r="K6" s="26"/>
      <c r="L6" s="26"/>
      <c r="M6" s="26"/>
      <c r="N6" s="26"/>
      <c r="O6" s="26"/>
      <c r="P6" s="26">
        <f>SUM(Ingresos[[#This Row],[Enero]:[Diciembre]])</f>
        <v>0</v>
      </c>
      <c r="Q6" s="26"/>
    </row>
    <row r="7" spans="1:17" ht="15.95" customHeight="1" x14ac:dyDescent="0.2">
      <c r="B7" s="83"/>
      <c r="C7" s="4" t="s">
        <v>58</v>
      </c>
      <c r="D7" s="26">
        <v>0</v>
      </c>
      <c r="E7" s="26">
        <v>0</v>
      </c>
      <c r="F7" s="26">
        <v>0</v>
      </c>
      <c r="G7" s="26">
        <v>0</v>
      </c>
      <c r="H7" s="26">
        <v>0</v>
      </c>
      <c r="I7" s="26">
        <v>0</v>
      </c>
      <c r="J7" s="26">
        <v>0</v>
      </c>
      <c r="K7" s="26"/>
      <c r="L7" s="26"/>
      <c r="M7" s="26"/>
      <c r="N7" s="26"/>
      <c r="O7" s="26"/>
      <c r="P7" s="26">
        <f>SUM(Ingresos[[#This Row],[Enero]:[Diciembre]])</f>
        <v>0</v>
      </c>
      <c r="Q7" s="33"/>
    </row>
    <row r="8" spans="1:17" ht="15.95" customHeight="1" x14ac:dyDescent="0.2">
      <c r="B8" s="83"/>
      <c r="C8" s="4" t="s">
        <v>58</v>
      </c>
      <c r="D8" s="26">
        <v>0</v>
      </c>
      <c r="E8" s="26">
        <v>0</v>
      </c>
      <c r="F8" s="26">
        <v>0</v>
      </c>
      <c r="G8" s="26">
        <v>0</v>
      </c>
      <c r="H8" s="26">
        <v>0</v>
      </c>
      <c r="I8" s="26">
        <v>0</v>
      </c>
      <c r="J8" s="26">
        <v>0</v>
      </c>
      <c r="K8" s="26"/>
      <c r="L8" s="26"/>
      <c r="M8" s="26"/>
      <c r="N8" s="26"/>
      <c r="O8" s="26"/>
      <c r="P8" s="26">
        <f>SUM(Ingresos[[#This Row],[Enero]:[Diciembre]])</f>
        <v>0</v>
      </c>
      <c r="Q8" s="26"/>
    </row>
    <row r="9" spans="1:17" ht="21" customHeight="1" thickBot="1" x14ac:dyDescent="0.25">
      <c r="B9" s="83"/>
      <c r="C9" s="10" t="s">
        <v>22</v>
      </c>
      <c r="D9" s="27">
        <f>SUBTOTAL(109,Ingresos[Enero])</f>
        <v>0</v>
      </c>
      <c r="E9" s="27">
        <f>SUBTOTAL(109,Ingresos[Febrero])</f>
        <v>0</v>
      </c>
      <c r="F9" s="27">
        <f>SUBTOTAL(109,Ingresos[Marzo])</f>
        <v>0</v>
      </c>
      <c r="G9" s="27">
        <f>SUBTOTAL(109,Ingresos[Abril])</f>
        <v>0</v>
      </c>
      <c r="H9" s="27">
        <f>SUBTOTAL(109,Ingresos[Mayo])</f>
        <v>0</v>
      </c>
      <c r="I9" s="27">
        <f>SUBTOTAL(109,Ingresos[Junio])</f>
        <v>0</v>
      </c>
      <c r="J9" s="27">
        <f>SUBTOTAL(109,Ingresos[Julio])</f>
        <v>0</v>
      </c>
      <c r="K9" s="27">
        <f>SUBTOTAL(109,Ingresos[Agosto])</f>
        <v>0</v>
      </c>
      <c r="L9" s="27">
        <f>SUBTOTAL(109,Ingresos[Septiembre])</f>
        <v>0</v>
      </c>
      <c r="M9" s="27">
        <f>SUBTOTAL(109,Ingresos[Octubre])</f>
        <v>0</v>
      </c>
      <c r="N9" s="27">
        <f>SUBTOTAL(109,Ingresos[Noviembre])</f>
        <v>0</v>
      </c>
      <c r="O9" s="27">
        <f>SUBTOTAL(109,Ingresos[Diciembre])</f>
        <v>0</v>
      </c>
      <c r="P9" s="27">
        <f>SUBTOTAL(109,Ingresos[Año])</f>
        <v>0</v>
      </c>
      <c r="Q9" s="11"/>
    </row>
    <row r="10" spans="1:17" ht="24" customHeight="1" thickTop="1" x14ac:dyDescent="0.2">
      <c r="D10"/>
      <c r="E10"/>
      <c r="F10"/>
      <c r="G10"/>
      <c r="H10"/>
      <c r="I10"/>
      <c r="J10"/>
      <c r="K10"/>
      <c r="L10"/>
      <c r="M10"/>
      <c r="N10"/>
      <c r="O10"/>
      <c r="P10"/>
    </row>
    <row r="11" spans="1:17" ht="21" customHeight="1" x14ac:dyDescent="0.2">
      <c r="A11" s="23" t="s">
        <v>11</v>
      </c>
      <c r="B11" s="83"/>
      <c r="C11" s="5" t="s">
        <v>57</v>
      </c>
      <c r="D11" s="6" t="s">
        <v>24</v>
      </c>
      <c r="E11" s="6" t="s">
        <v>26</v>
      </c>
      <c r="F11" s="6" t="s">
        <v>28</v>
      </c>
      <c r="G11" s="6" t="s">
        <v>30</v>
      </c>
      <c r="H11" s="6" t="s">
        <v>51</v>
      </c>
      <c r="I11" s="6" t="s">
        <v>33</v>
      </c>
      <c r="J11" s="6" t="s">
        <v>35</v>
      </c>
      <c r="K11" s="6" t="s">
        <v>37</v>
      </c>
      <c r="L11" s="6" t="s">
        <v>39</v>
      </c>
      <c r="M11" s="6" t="s">
        <v>41</v>
      </c>
      <c r="N11" s="6" t="s">
        <v>43</v>
      </c>
      <c r="O11" s="6" t="s">
        <v>45</v>
      </c>
      <c r="P11" s="6" t="s">
        <v>47</v>
      </c>
      <c r="Q11" s="6"/>
    </row>
    <row r="12" spans="1:17" ht="15.95" customHeight="1" x14ac:dyDescent="0.2">
      <c r="A12" s="23" t="s">
        <v>12</v>
      </c>
      <c r="B12" s="83"/>
      <c r="C12" s="78" t="s">
        <v>57</v>
      </c>
      <c r="D12" s="12" t="s">
        <v>25</v>
      </c>
      <c r="E12" s="12" t="s">
        <v>27</v>
      </c>
      <c r="F12" s="12" t="s">
        <v>29</v>
      </c>
      <c r="G12" s="12" t="s">
        <v>31</v>
      </c>
      <c r="H12" s="12" t="s">
        <v>32</v>
      </c>
      <c r="I12" s="12" t="s">
        <v>34</v>
      </c>
      <c r="J12" s="12" t="s">
        <v>36</v>
      </c>
      <c r="K12" s="12" t="s">
        <v>38</v>
      </c>
      <c r="L12" s="12" t="s">
        <v>40</v>
      </c>
      <c r="M12" s="12" t="s">
        <v>42</v>
      </c>
      <c r="N12" s="12" t="s">
        <v>44</v>
      </c>
      <c r="O12" s="12" t="s">
        <v>46</v>
      </c>
      <c r="P12" s="12" t="s">
        <v>48</v>
      </c>
      <c r="Q12" s="12" t="s">
        <v>49</v>
      </c>
    </row>
    <row r="13" spans="1:17" ht="15.95" customHeight="1" x14ac:dyDescent="0.2">
      <c r="B13" s="83"/>
      <c r="C13" s="3" t="s">
        <v>58</v>
      </c>
      <c r="D13" s="28">
        <v>0</v>
      </c>
      <c r="E13" s="28">
        <v>0</v>
      </c>
      <c r="F13" s="28">
        <v>0</v>
      </c>
      <c r="G13" s="28">
        <v>0</v>
      </c>
      <c r="H13" s="28">
        <v>0</v>
      </c>
      <c r="I13" s="28">
        <v>0</v>
      </c>
      <c r="J13" s="28">
        <v>0</v>
      </c>
      <c r="K13" s="28"/>
      <c r="L13" s="28"/>
      <c r="M13" s="28"/>
      <c r="N13" s="28"/>
      <c r="O13" s="28"/>
      <c r="P13" s="28">
        <f>SUM(Hogar[[#This Row],[Enero]:[Diciembre]])</f>
        <v>0</v>
      </c>
      <c r="Q13" s="28"/>
    </row>
    <row r="14" spans="1:17" ht="15.95" customHeight="1" x14ac:dyDescent="0.2">
      <c r="B14" s="83"/>
      <c r="C14" s="3" t="s">
        <v>58</v>
      </c>
      <c r="D14" s="28">
        <v>0</v>
      </c>
      <c r="E14" s="28">
        <v>0</v>
      </c>
      <c r="F14" s="28">
        <v>0</v>
      </c>
      <c r="G14" s="28">
        <v>0</v>
      </c>
      <c r="H14" s="28">
        <v>0</v>
      </c>
      <c r="I14" s="28">
        <v>0</v>
      </c>
      <c r="J14" s="28">
        <v>0</v>
      </c>
      <c r="K14" s="28"/>
      <c r="L14" s="28"/>
      <c r="M14" s="28"/>
      <c r="N14" s="28"/>
      <c r="O14" s="28"/>
      <c r="P14" s="28">
        <f>SUM(Hogar[[#This Row],[Enero]:[Diciembre]])</f>
        <v>0</v>
      </c>
      <c r="Q14" s="34"/>
    </row>
    <row r="15" spans="1:17" ht="15.95" customHeight="1" x14ac:dyDescent="0.2">
      <c r="B15" s="83"/>
      <c r="C15" s="3" t="s">
        <v>58</v>
      </c>
      <c r="D15" s="28">
        <v>0</v>
      </c>
      <c r="E15" s="28">
        <v>0</v>
      </c>
      <c r="F15" s="28">
        <v>0</v>
      </c>
      <c r="G15" s="28">
        <v>0</v>
      </c>
      <c r="H15" s="28">
        <v>0</v>
      </c>
      <c r="I15" s="28">
        <v>0</v>
      </c>
      <c r="J15" s="28">
        <v>0</v>
      </c>
      <c r="K15" s="28"/>
      <c r="L15" s="28"/>
      <c r="M15" s="28"/>
      <c r="N15" s="28"/>
      <c r="O15" s="28"/>
      <c r="P15" s="28">
        <f>SUM(Hogar[[#This Row],[Enero]:[Diciembre]])</f>
        <v>0</v>
      </c>
      <c r="Q15" s="28"/>
    </row>
    <row r="16" spans="1:17" ht="15.95" customHeight="1" x14ac:dyDescent="0.2">
      <c r="B16" s="83"/>
      <c r="C16" s="3" t="s">
        <v>58</v>
      </c>
      <c r="D16" s="28">
        <v>0</v>
      </c>
      <c r="E16" s="28">
        <v>0</v>
      </c>
      <c r="F16" s="28">
        <v>0</v>
      </c>
      <c r="G16" s="28">
        <v>0</v>
      </c>
      <c r="H16" s="28">
        <v>0</v>
      </c>
      <c r="I16" s="28">
        <v>0</v>
      </c>
      <c r="J16" s="28">
        <v>0</v>
      </c>
      <c r="K16" s="28"/>
      <c r="L16" s="28"/>
      <c r="M16" s="28"/>
      <c r="N16" s="28"/>
      <c r="O16" s="28"/>
      <c r="P16" s="28">
        <f>SUM(Hogar[[#This Row],[Enero]:[Diciembre]])</f>
        <v>0</v>
      </c>
      <c r="Q16" s="34"/>
    </row>
    <row r="17" spans="1:17" ht="15.95" customHeight="1" x14ac:dyDescent="0.2">
      <c r="B17" s="83"/>
      <c r="C17" s="3" t="s">
        <v>58</v>
      </c>
      <c r="D17" s="28">
        <v>0</v>
      </c>
      <c r="E17" s="28">
        <v>0</v>
      </c>
      <c r="F17" s="28">
        <v>0</v>
      </c>
      <c r="G17" s="28">
        <v>0</v>
      </c>
      <c r="H17" s="28">
        <v>0</v>
      </c>
      <c r="I17" s="28">
        <v>0</v>
      </c>
      <c r="J17" s="28">
        <v>0</v>
      </c>
      <c r="K17" s="28"/>
      <c r="L17" s="28"/>
      <c r="M17" s="28"/>
      <c r="N17" s="28"/>
      <c r="O17" s="28"/>
      <c r="P17" s="28">
        <f>SUM(Hogar[[#This Row],[Enero]:[Diciembre]])</f>
        <v>0</v>
      </c>
      <c r="Q17" s="28"/>
    </row>
    <row r="18" spans="1:17" ht="21" customHeight="1" thickBot="1" x14ac:dyDescent="0.25">
      <c r="A18" s="25"/>
      <c r="B18" s="83"/>
      <c r="C18" s="14" t="s">
        <v>22</v>
      </c>
      <c r="D18" s="29" t="s">
        <v>59</v>
      </c>
      <c r="E18" s="29" t="s">
        <v>59</v>
      </c>
      <c r="F18" s="29" t="s">
        <v>59</v>
      </c>
      <c r="G18" s="29" t="s">
        <v>59</v>
      </c>
      <c r="H18" s="29" t="s">
        <v>59</v>
      </c>
      <c r="I18" s="29" t="s">
        <v>59</v>
      </c>
      <c r="J18" s="29" t="s">
        <v>59</v>
      </c>
      <c r="K18" s="29">
        <f>SUBTOTAL(109,Hogar[Agosto])</f>
        <v>0</v>
      </c>
      <c r="L18" s="29">
        <f>SUBTOTAL(109,Hogar[Septiembre])</f>
        <v>0</v>
      </c>
      <c r="M18" s="29">
        <f>SUBTOTAL(109,Hogar[Octubre])</f>
        <v>0</v>
      </c>
      <c r="N18" s="29">
        <f>SUBTOTAL(109,Hogar[Noviembre])</f>
        <v>0</v>
      </c>
      <c r="O18" s="29">
        <f>SUBTOTAL(109,Hogar[Diciembre])</f>
        <v>0</v>
      </c>
      <c r="P18" s="29">
        <f>SUBTOTAL(109,Hogar[Año])</f>
        <v>0</v>
      </c>
      <c r="Q18" s="15"/>
    </row>
    <row r="19" spans="1:17" ht="24" customHeight="1" thickTop="1" x14ac:dyDescent="0.2">
      <c r="D19"/>
      <c r="E19"/>
      <c r="F19"/>
      <c r="G19"/>
      <c r="H19"/>
      <c r="I19"/>
      <c r="J19"/>
      <c r="K19"/>
      <c r="L19"/>
      <c r="M19"/>
      <c r="N19"/>
      <c r="O19"/>
      <c r="P19"/>
    </row>
    <row r="20" spans="1:17" ht="15.95" customHeight="1" x14ac:dyDescent="0.2">
      <c r="A20" s="23" t="s">
        <v>13</v>
      </c>
      <c r="B20" s="85"/>
      <c r="C20" s="79" t="s">
        <v>57</v>
      </c>
      <c r="D20" s="57" t="s">
        <v>54</v>
      </c>
      <c r="E20" s="12" t="s">
        <v>27</v>
      </c>
      <c r="F20" s="57" t="s">
        <v>29</v>
      </c>
      <c r="G20" s="12" t="s">
        <v>31</v>
      </c>
      <c r="H20" s="57" t="s">
        <v>32</v>
      </c>
      <c r="I20" s="12" t="s">
        <v>34</v>
      </c>
      <c r="J20" s="57" t="s">
        <v>36</v>
      </c>
      <c r="K20" s="12" t="s">
        <v>38</v>
      </c>
      <c r="L20" s="57" t="s">
        <v>40</v>
      </c>
      <c r="M20" s="12" t="s">
        <v>42</v>
      </c>
      <c r="N20" s="57" t="s">
        <v>44</v>
      </c>
      <c r="O20" s="12" t="s">
        <v>46</v>
      </c>
      <c r="P20" s="57" t="s">
        <v>48</v>
      </c>
      <c r="Q20" s="12" t="s">
        <v>49</v>
      </c>
    </row>
    <row r="21" spans="1:17" ht="15.95" customHeight="1" x14ac:dyDescent="0.2">
      <c r="B21" s="85"/>
      <c r="C21" s="7" t="s">
        <v>58</v>
      </c>
      <c r="D21" s="30">
        <v>0</v>
      </c>
      <c r="E21" s="30">
        <v>0</v>
      </c>
      <c r="F21" s="30">
        <v>0</v>
      </c>
      <c r="G21" s="30">
        <v>0</v>
      </c>
      <c r="H21" s="30">
        <v>0</v>
      </c>
      <c r="I21" s="30">
        <v>0</v>
      </c>
      <c r="J21" s="30">
        <v>0</v>
      </c>
      <c r="K21" s="30"/>
      <c r="L21" s="30"/>
      <c r="M21" s="30"/>
      <c r="N21" s="30"/>
      <c r="O21" s="30"/>
      <c r="P21" s="30">
        <f>SUM(Diario[[#This Row],[Columna1]:[Diciembre]])</f>
        <v>0</v>
      </c>
      <c r="Q21" s="35"/>
    </row>
    <row r="22" spans="1:17" ht="15.95" customHeight="1" x14ac:dyDescent="0.2">
      <c r="B22" s="85"/>
      <c r="C22" s="7" t="s">
        <v>58</v>
      </c>
      <c r="D22" s="30">
        <v>0</v>
      </c>
      <c r="E22" s="30">
        <v>0</v>
      </c>
      <c r="F22" s="30">
        <v>0</v>
      </c>
      <c r="G22" s="30">
        <v>0</v>
      </c>
      <c r="H22" s="30">
        <v>0</v>
      </c>
      <c r="I22" s="30">
        <v>0</v>
      </c>
      <c r="J22" s="30">
        <v>0</v>
      </c>
      <c r="K22" s="30"/>
      <c r="L22" s="30"/>
      <c r="M22" s="30"/>
      <c r="N22" s="30"/>
      <c r="O22" s="30"/>
      <c r="P22" s="30">
        <f>SUM(Diario[[#This Row],[Columna1]:[Diciembre]])</f>
        <v>0</v>
      </c>
      <c r="Q22" s="30"/>
    </row>
    <row r="23" spans="1:17" ht="15.95" customHeight="1" x14ac:dyDescent="0.2">
      <c r="B23" s="85"/>
      <c r="C23" s="7" t="s">
        <v>58</v>
      </c>
      <c r="D23" s="30">
        <v>0</v>
      </c>
      <c r="E23" s="30">
        <v>0</v>
      </c>
      <c r="F23" s="30">
        <v>0</v>
      </c>
      <c r="G23" s="30">
        <v>0</v>
      </c>
      <c r="H23" s="30">
        <v>0</v>
      </c>
      <c r="I23" s="30">
        <v>0</v>
      </c>
      <c r="J23" s="30">
        <v>0</v>
      </c>
      <c r="K23" s="30"/>
      <c r="L23" s="30"/>
      <c r="M23" s="30"/>
      <c r="N23" s="30"/>
      <c r="O23" s="30"/>
      <c r="P23" s="30">
        <f>SUM(Diario[[#This Row],[Columna1]:[Diciembre]])</f>
        <v>0</v>
      </c>
      <c r="Q23" s="35"/>
    </row>
    <row r="24" spans="1:17" ht="15.95" customHeight="1" x14ac:dyDescent="0.2">
      <c r="B24" s="85"/>
      <c r="C24" s="7" t="s">
        <v>58</v>
      </c>
      <c r="D24" s="30">
        <v>0</v>
      </c>
      <c r="E24" s="30">
        <v>0</v>
      </c>
      <c r="F24" s="30">
        <v>0</v>
      </c>
      <c r="G24" s="30">
        <v>0</v>
      </c>
      <c r="H24" s="30">
        <v>0</v>
      </c>
      <c r="I24" s="30">
        <v>0</v>
      </c>
      <c r="J24" s="30">
        <v>0</v>
      </c>
      <c r="K24" s="30"/>
      <c r="L24" s="30"/>
      <c r="M24" s="30"/>
      <c r="N24" s="30"/>
      <c r="O24" s="30"/>
      <c r="P24" s="30">
        <f>SUM(Diario[[#This Row],[Columna1]:[Diciembre]])</f>
        <v>0</v>
      </c>
      <c r="Q24" s="30"/>
    </row>
    <row r="25" spans="1:17" ht="15.95" customHeight="1" x14ac:dyDescent="0.2">
      <c r="B25" s="85"/>
      <c r="C25" s="7" t="s">
        <v>58</v>
      </c>
      <c r="D25" s="30">
        <v>0</v>
      </c>
      <c r="E25" s="30">
        <v>0</v>
      </c>
      <c r="F25" s="30">
        <v>0</v>
      </c>
      <c r="G25" s="30">
        <v>0</v>
      </c>
      <c r="H25" s="30">
        <v>0</v>
      </c>
      <c r="I25" s="30">
        <v>0</v>
      </c>
      <c r="J25" s="30">
        <v>0</v>
      </c>
      <c r="K25" s="30"/>
      <c r="L25" s="30"/>
      <c r="M25" s="30"/>
      <c r="N25" s="30"/>
      <c r="O25" s="30"/>
      <c r="P25" s="30">
        <f>SUM(Diario[[#This Row],[Columna1]:[Diciembre]])</f>
        <v>0</v>
      </c>
      <c r="Q25" s="35"/>
    </row>
    <row r="26" spans="1:17" ht="15.95" customHeight="1" x14ac:dyDescent="0.2">
      <c r="A26" s="25"/>
      <c r="B26" s="85"/>
      <c r="C26" s="7" t="s">
        <v>58</v>
      </c>
      <c r="D26" s="30">
        <v>0</v>
      </c>
      <c r="E26" s="30">
        <v>0</v>
      </c>
      <c r="F26" s="30">
        <v>0</v>
      </c>
      <c r="G26" s="30">
        <v>0</v>
      </c>
      <c r="H26" s="30">
        <v>0</v>
      </c>
      <c r="I26" s="30">
        <v>0</v>
      </c>
      <c r="J26" s="30">
        <v>0</v>
      </c>
      <c r="K26" s="30"/>
      <c r="L26" s="30"/>
      <c r="M26" s="30"/>
      <c r="N26" s="30"/>
      <c r="O26" s="30"/>
      <c r="P26" s="30">
        <f>SUM(Diario[[#This Row],[Columna1]:[Diciembre]])</f>
        <v>0</v>
      </c>
      <c r="Q26" s="30"/>
    </row>
    <row r="27" spans="1:17" ht="21" customHeight="1" thickBot="1" x14ac:dyDescent="0.25">
      <c r="B27" s="85"/>
      <c r="C27" s="16" t="s">
        <v>22</v>
      </c>
      <c r="D27" s="59">
        <f>SUBTOTAL(109,Diario[Columna1])</f>
        <v>0</v>
      </c>
      <c r="E27" s="31">
        <f>SUBTOTAL(109,Diario[Febrero])</f>
        <v>0</v>
      </c>
      <c r="F27" s="58" t="s">
        <v>59</v>
      </c>
      <c r="G27" s="31">
        <f>SUBTOTAL(109,Diario[Abril])</f>
        <v>0</v>
      </c>
      <c r="H27" s="58" t="s">
        <v>59</v>
      </c>
      <c r="I27" s="31">
        <f>SUBTOTAL(109,Diario[Junio])</f>
        <v>0</v>
      </c>
      <c r="J27" s="58">
        <f>SUBTOTAL(109,Diario[Julio])</f>
        <v>0</v>
      </c>
      <c r="K27" s="31">
        <f>SUBTOTAL(109,Diario[Agosto])</f>
        <v>0</v>
      </c>
      <c r="L27" s="58">
        <f>SUBTOTAL(109,Diario[Septiembre])</f>
        <v>0</v>
      </c>
      <c r="M27" s="31">
        <f>SUBTOTAL(109,Diario[Octubre])</f>
        <v>0</v>
      </c>
      <c r="N27" s="58">
        <f>SUBTOTAL(109,Diario[Noviembre])</f>
        <v>0</v>
      </c>
      <c r="O27" s="31">
        <f>SUBTOTAL(109,Diario[Diciembre])</f>
        <v>0</v>
      </c>
      <c r="P27" s="58">
        <f>SUBTOTAL(109,Diario[Año])</f>
        <v>0</v>
      </c>
      <c r="Q27" s="17"/>
    </row>
    <row r="28" spans="1:17" ht="20.100000000000001" customHeight="1" thickTop="1" x14ac:dyDescent="0.2">
      <c r="C28" s="74"/>
      <c r="D28" s="74"/>
      <c r="E28" s="74"/>
      <c r="F28" s="74"/>
      <c r="G28" s="74"/>
      <c r="H28" s="74"/>
      <c r="I28" s="74"/>
      <c r="J28" s="74"/>
      <c r="K28" s="74"/>
      <c r="L28" s="74"/>
      <c r="M28" s="74"/>
      <c r="N28" s="74"/>
      <c r="O28" s="74"/>
      <c r="P28" s="74"/>
      <c r="Q28" s="74"/>
    </row>
    <row r="29" spans="1:17" ht="15.95" customHeight="1" x14ac:dyDescent="0.2">
      <c r="A29" s="24" t="s">
        <v>14</v>
      </c>
      <c r="B29" s="85"/>
      <c r="C29" s="80" t="s">
        <v>57</v>
      </c>
      <c r="D29" s="60" t="s">
        <v>25</v>
      </c>
      <c r="E29" s="12" t="s">
        <v>27</v>
      </c>
      <c r="F29" s="60" t="s">
        <v>29</v>
      </c>
      <c r="G29" s="12" t="s">
        <v>31</v>
      </c>
      <c r="H29" s="60" t="s">
        <v>32</v>
      </c>
      <c r="I29" s="12" t="s">
        <v>34</v>
      </c>
      <c r="J29" s="60" t="s">
        <v>36</v>
      </c>
      <c r="K29" s="12" t="s">
        <v>38</v>
      </c>
      <c r="L29" s="60" t="s">
        <v>40</v>
      </c>
      <c r="M29" s="12" t="s">
        <v>42</v>
      </c>
      <c r="N29" s="60" t="s">
        <v>44</v>
      </c>
      <c r="O29" s="12" t="s">
        <v>46</v>
      </c>
      <c r="P29" s="60" t="s">
        <v>48</v>
      </c>
      <c r="Q29" s="12" t="s">
        <v>49</v>
      </c>
    </row>
    <row r="30" spans="1:17" ht="15.95" customHeight="1" x14ac:dyDescent="0.2">
      <c r="B30" s="85"/>
      <c r="C30" s="2" t="s">
        <v>58</v>
      </c>
      <c r="D30" s="30">
        <v>0</v>
      </c>
      <c r="E30" s="30">
        <v>0</v>
      </c>
      <c r="F30" s="30">
        <v>0</v>
      </c>
      <c r="G30" s="30">
        <v>0</v>
      </c>
      <c r="H30" s="30">
        <v>0</v>
      </c>
      <c r="I30" s="30">
        <v>0</v>
      </c>
      <c r="J30" s="30">
        <v>0</v>
      </c>
      <c r="K30" s="30"/>
      <c r="L30" s="30"/>
      <c r="M30" s="30"/>
      <c r="N30" s="30"/>
      <c r="O30" s="30"/>
      <c r="P30" s="30">
        <f>SUM(Transporte[[#This Row],[Enero]:[Diciembre]])</f>
        <v>0</v>
      </c>
      <c r="Q30" s="35"/>
    </row>
    <row r="31" spans="1:17" ht="15.95" customHeight="1" x14ac:dyDescent="0.2">
      <c r="B31" s="85"/>
      <c r="C31" s="2" t="s">
        <v>58</v>
      </c>
      <c r="D31" s="30">
        <v>0</v>
      </c>
      <c r="E31" s="30">
        <v>0</v>
      </c>
      <c r="F31" s="30">
        <v>0</v>
      </c>
      <c r="G31" s="30">
        <v>0</v>
      </c>
      <c r="H31" s="30">
        <v>0</v>
      </c>
      <c r="I31" s="30">
        <v>0</v>
      </c>
      <c r="J31" s="30">
        <v>0</v>
      </c>
      <c r="K31" s="30"/>
      <c r="L31" s="30"/>
      <c r="M31" s="30"/>
      <c r="N31" s="30"/>
      <c r="O31" s="30"/>
      <c r="P31" s="30">
        <f>SUM(Transporte[[#This Row],[Enero]:[Diciembre]])</f>
        <v>0</v>
      </c>
      <c r="Q31" s="32"/>
    </row>
    <row r="32" spans="1:17" ht="15.95" customHeight="1" x14ac:dyDescent="0.2">
      <c r="B32" s="85"/>
      <c r="C32" s="2" t="s">
        <v>58</v>
      </c>
      <c r="D32" s="30">
        <v>0</v>
      </c>
      <c r="E32" s="30">
        <v>0</v>
      </c>
      <c r="F32" s="30">
        <v>0</v>
      </c>
      <c r="G32" s="30">
        <v>0</v>
      </c>
      <c r="H32" s="30">
        <v>0</v>
      </c>
      <c r="I32" s="30">
        <v>0</v>
      </c>
      <c r="J32" s="30">
        <v>0</v>
      </c>
      <c r="K32" s="30"/>
      <c r="L32" s="30"/>
      <c r="M32" s="30"/>
      <c r="N32" s="30"/>
      <c r="O32" s="30"/>
      <c r="P32" s="30">
        <f>SUM(Transporte[[#This Row],[Enero]:[Diciembre]])</f>
        <v>0</v>
      </c>
      <c r="Q32" s="35"/>
    </row>
    <row r="33" spans="1:17" ht="15.95" customHeight="1" x14ac:dyDescent="0.2">
      <c r="B33" s="85"/>
      <c r="C33" s="2" t="s">
        <v>58</v>
      </c>
      <c r="D33" s="30">
        <v>0</v>
      </c>
      <c r="E33" s="30">
        <v>0</v>
      </c>
      <c r="F33" s="30">
        <v>0</v>
      </c>
      <c r="G33" s="30">
        <v>0</v>
      </c>
      <c r="H33" s="30">
        <v>0</v>
      </c>
      <c r="I33" s="30">
        <v>0</v>
      </c>
      <c r="J33" s="30">
        <v>0</v>
      </c>
      <c r="K33" s="30"/>
      <c r="L33" s="30"/>
      <c r="M33" s="30"/>
      <c r="N33" s="30"/>
      <c r="O33" s="30"/>
      <c r="P33" s="30">
        <f>SUM(Transporte[[#This Row],[Enero]:[Diciembre]])</f>
        <v>0</v>
      </c>
      <c r="Q33" s="32"/>
    </row>
    <row r="34" spans="1:17" ht="15.95" customHeight="1" x14ac:dyDescent="0.2">
      <c r="A34" s="25"/>
      <c r="B34" s="85"/>
      <c r="C34" s="2" t="s">
        <v>58</v>
      </c>
      <c r="D34" s="30">
        <v>0</v>
      </c>
      <c r="E34" s="30">
        <v>0</v>
      </c>
      <c r="F34" s="30">
        <v>0</v>
      </c>
      <c r="G34" s="30">
        <v>0</v>
      </c>
      <c r="H34" s="30">
        <v>0</v>
      </c>
      <c r="I34" s="30">
        <v>0</v>
      </c>
      <c r="J34" s="30">
        <v>0</v>
      </c>
      <c r="K34" s="30"/>
      <c r="L34" s="30"/>
      <c r="M34" s="30"/>
      <c r="N34" s="30"/>
      <c r="O34" s="30"/>
      <c r="P34" s="30">
        <f>SUM(Transporte[[#This Row],[Enero]:[Diciembre]])</f>
        <v>0</v>
      </c>
      <c r="Q34" s="35"/>
    </row>
    <row r="35" spans="1:17" ht="15.95" customHeight="1" x14ac:dyDescent="0.2">
      <c r="B35" s="85"/>
      <c r="C35" s="2" t="s">
        <v>58</v>
      </c>
      <c r="D35" s="30">
        <v>0</v>
      </c>
      <c r="E35" s="30">
        <v>0</v>
      </c>
      <c r="F35" s="30">
        <v>0</v>
      </c>
      <c r="G35" s="30">
        <v>0</v>
      </c>
      <c r="H35" s="30">
        <v>0</v>
      </c>
      <c r="I35" s="30">
        <v>0</v>
      </c>
      <c r="J35" s="30">
        <v>0</v>
      </c>
      <c r="K35" s="30"/>
      <c r="L35" s="30"/>
      <c r="M35" s="30"/>
      <c r="N35" s="30"/>
      <c r="O35" s="30"/>
      <c r="P35" s="30">
        <f>SUM(Transporte[[#This Row],[Enero]:[Diciembre]])</f>
        <v>0</v>
      </c>
      <c r="Q35" s="32"/>
    </row>
    <row r="36" spans="1:17" ht="21" customHeight="1" thickBot="1" x14ac:dyDescent="0.25">
      <c r="B36" s="85"/>
      <c r="C36" s="16" t="s">
        <v>22</v>
      </c>
      <c r="D36" s="58" t="s">
        <v>59</v>
      </c>
      <c r="E36" s="31" t="s">
        <v>59</v>
      </c>
      <c r="F36" s="58">
        <f>SUBTOTAL(109,Transporte[Marzo])</f>
        <v>0</v>
      </c>
      <c r="G36" s="31" t="s">
        <v>59</v>
      </c>
      <c r="H36" s="58">
        <f>SUBTOTAL(109,Transporte[Mayo])</f>
        <v>0</v>
      </c>
      <c r="I36" s="31">
        <f>SUBTOTAL(109,Transporte[Junio])</f>
        <v>0</v>
      </c>
      <c r="J36" s="58">
        <f>SUBTOTAL(109,Transporte[Julio])</f>
        <v>0</v>
      </c>
      <c r="K36" s="31">
        <f>SUBTOTAL(109,Transporte[Agosto])</f>
        <v>0</v>
      </c>
      <c r="L36" s="58">
        <f>SUBTOTAL(109,Transporte[Septiembre])</f>
        <v>0</v>
      </c>
      <c r="M36" s="31">
        <f>SUBTOTAL(109,Transporte[Octubre])</f>
        <v>0</v>
      </c>
      <c r="N36" s="58">
        <f>SUBTOTAL(109,Transporte[Noviembre])</f>
        <v>0</v>
      </c>
      <c r="O36" s="31">
        <f>SUBTOTAL(109,Transporte[Diciembre])</f>
        <v>0</v>
      </c>
      <c r="P36" s="58">
        <f>SUBTOTAL(109,Transporte[Año])</f>
        <v>0</v>
      </c>
      <c r="Q36" s="17"/>
    </row>
    <row r="37" spans="1:17" ht="20.100000000000001" customHeight="1" thickTop="1" x14ac:dyDescent="0.2">
      <c r="C37" s="74"/>
      <c r="D37" s="74"/>
      <c r="E37" s="74"/>
      <c r="F37" s="74"/>
      <c r="G37" s="74"/>
      <c r="H37" s="74"/>
      <c r="I37" s="74"/>
      <c r="J37" s="74"/>
      <c r="K37" s="74"/>
      <c r="L37" s="74"/>
      <c r="M37" s="74"/>
      <c r="N37" s="74"/>
      <c r="O37" s="74"/>
      <c r="P37" s="74"/>
      <c r="Q37" s="74"/>
    </row>
    <row r="38" spans="1:17" ht="21" customHeight="1" x14ac:dyDescent="0.2">
      <c r="A38" s="23" t="s">
        <v>15</v>
      </c>
      <c r="B38" s="86"/>
      <c r="C38" s="80" t="s">
        <v>57</v>
      </c>
      <c r="D38" s="61" t="s">
        <v>25</v>
      </c>
      <c r="E38" s="12" t="s">
        <v>27</v>
      </c>
      <c r="F38" s="61" t="s">
        <v>29</v>
      </c>
      <c r="G38" s="12" t="s">
        <v>31</v>
      </c>
      <c r="H38" s="61" t="s">
        <v>32</v>
      </c>
      <c r="I38" s="12" t="s">
        <v>34</v>
      </c>
      <c r="J38" s="61" t="s">
        <v>36</v>
      </c>
      <c r="K38" s="12" t="s">
        <v>38</v>
      </c>
      <c r="L38" s="61" t="s">
        <v>40</v>
      </c>
      <c r="M38" s="12" t="s">
        <v>42</v>
      </c>
      <c r="N38" s="61" t="s">
        <v>44</v>
      </c>
      <c r="O38" s="12" t="s">
        <v>46</v>
      </c>
      <c r="P38" s="61" t="s">
        <v>48</v>
      </c>
      <c r="Q38" s="12" t="s">
        <v>49</v>
      </c>
    </row>
    <row r="39" spans="1:17" ht="15.95" customHeight="1" x14ac:dyDescent="0.2">
      <c r="B39" s="86"/>
      <c r="C39" s="2" t="s">
        <v>58</v>
      </c>
      <c r="D39" s="30">
        <v>0</v>
      </c>
      <c r="E39" s="30">
        <v>0</v>
      </c>
      <c r="F39" s="30">
        <v>0</v>
      </c>
      <c r="G39" s="30">
        <v>0</v>
      </c>
      <c r="H39" s="30">
        <v>0</v>
      </c>
      <c r="I39" s="30">
        <v>0</v>
      </c>
      <c r="J39" s="30">
        <v>0</v>
      </c>
      <c r="K39" s="30"/>
      <c r="L39" s="30"/>
      <c r="M39" s="30"/>
      <c r="N39" s="30"/>
      <c r="O39" s="30"/>
      <c r="P39" s="30">
        <f>SUM(Entretenimiento[[#This Row],[Enero]:[Diciembre]])</f>
        <v>0</v>
      </c>
      <c r="Q39" s="35"/>
    </row>
    <row r="40" spans="1:17" ht="15.95" customHeight="1" x14ac:dyDescent="0.2">
      <c r="A40" s="25"/>
      <c r="B40" s="86"/>
      <c r="C40" s="2" t="s">
        <v>58</v>
      </c>
      <c r="D40" s="30">
        <v>0</v>
      </c>
      <c r="E40" s="30">
        <v>0</v>
      </c>
      <c r="F40" s="30">
        <v>0</v>
      </c>
      <c r="G40" s="30">
        <v>0</v>
      </c>
      <c r="H40" s="30">
        <v>0</v>
      </c>
      <c r="I40" s="30">
        <v>0</v>
      </c>
      <c r="J40" s="30">
        <v>0</v>
      </c>
      <c r="K40" s="30"/>
      <c r="L40" s="30"/>
      <c r="M40" s="30"/>
      <c r="N40" s="30"/>
      <c r="O40" s="30"/>
      <c r="P40" s="30">
        <f>SUM(Entretenimiento[[#This Row],[Enero]:[Diciembre]])</f>
        <v>0</v>
      </c>
      <c r="Q40" s="32"/>
    </row>
    <row r="41" spans="1:17" ht="15.95" customHeight="1" x14ac:dyDescent="0.2">
      <c r="B41" s="86"/>
      <c r="C41" s="2" t="s">
        <v>58</v>
      </c>
      <c r="D41" s="30">
        <v>0</v>
      </c>
      <c r="E41" s="30">
        <v>0</v>
      </c>
      <c r="F41" s="30">
        <v>0</v>
      </c>
      <c r="G41" s="30">
        <v>0</v>
      </c>
      <c r="H41" s="30">
        <v>0</v>
      </c>
      <c r="I41" s="30">
        <v>0</v>
      </c>
      <c r="J41" s="30">
        <v>0</v>
      </c>
      <c r="K41" s="30"/>
      <c r="L41" s="30"/>
      <c r="M41" s="30"/>
      <c r="N41" s="30"/>
      <c r="O41" s="30"/>
      <c r="P41" s="30">
        <f>SUM(Entretenimiento[[#This Row],[Enero]:[Diciembre]])</f>
        <v>0</v>
      </c>
      <c r="Q41" s="35"/>
    </row>
    <row r="42" spans="1:17" ht="15.95" customHeight="1" x14ac:dyDescent="0.2">
      <c r="B42" s="86"/>
      <c r="C42" s="2" t="s">
        <v>58</v>
      </c>
      <c r="D42" s="30">
        <v>0</v>
      </c>
      <c r="E42" s="30">
        <v>0</v>
      </c>
      <c r="F42" s="30">
        <v>0</v>
      </c>
      <c r="G42" s="30">
        <v>0</v>
      </c>
      <c r="H42" s="30">
        <v>0</v>
      </c>
      <c r="I42" s="30">
        <v>0</v>
      </c>
      <c r="J42" s="30">
        <v>0</v>
      </c>
      <c r="K42" s="30"/>
      <c r="L42" s="30"/>
      <c r="M42" s="30"/>
      <c r="N42" s="30"/>
      <c r="O42" s="30"/>
      <c r="P42" s="30">
        <f>SUM(Entretenimiento[[#This Row],[Enero]:[Diciembre]])</f>
        <v>0</v>
      </c>
      <c r="Q42" s="32"/>
    </row>
    <row r="43" spans="1:17" ht="21" customHeight="1" thickBot="1" x14ac:dyDescent="0.25">
      <c r="B43" s="83"/>
      <c r="C43" s="18" t="s">
        <v>22</v>
      </c>
      <c r="D43" s="58">
        <f>SUBTOTAL(109,Entretenimiento[Enero])</f>
        <v>0</v>
      </c>
      <c r="E43" s="31">
        <f>SUBTOTAL(109,Entretenimiento[Febrero])</f>
        <v>0</v>
      </c>
      <c r="F43" s="58">
        <f>SUBTOTAL(109,Entretenimiento[Marzo])</f>
        <v>0</v>
      </c>
      <c r="G43" s="31">
        <f>SUBTOTAL(109,Entretenimiento[Abril])</f>
        <v>0</v>
      </c>
      <c r="H43" s="58">
        <f>SUBTOTAL(109,Entretenimiento[Mayo])</f>
        <v>0</v>
      </c>
      <c r="I43" s="31">
        <f>SUBTOTAL(109,Entretenimiento[Junio])</f>
        <v>0</v>
      </c>
      <c r="J43" s="58">
        <f>SUBTOTAL(109,Entretenimiento[Julio])</f>
        <v>0</v>
      </c>
      <c r="K43" s="31">
        <f>SUBTOTAL(109,Entretenimiento[Agosto])</f>
        <v>0</v>
      </c>
      <c r="L43" s="58">
        <f>SUBTOTAL(109,Entretenimiento[Septiembre])</f>
        <v>0</v>
      </c>
      <c r="M43" s="31">
        <f>SUBTOTAL(109,Entretenimiento[Octubre])</f>
        <v>0</v>
      </c>
      <c r="N43" s="58">
        <f>SUBTOTAL(109,Entretenimiento[Noviembre])</f>
        <v>0</v>
      </c>
      <c r="O43" s="31">
        <f>SUBTOTAL(109,Entretenimiento[Diciembre])</f>
        <v>0</v>
      </c>
      <c r="P43" s="58">
        <f>SUBTOTAL(109,Entretenimiento[Año])</f>
        <v>0</v>
      </c>
      <c r="Q43" s="17"/>
    </row>
    <row r="44" spans="1:17" ht="20.100000000000001" customHeight="1" thickTop="1" x14ac:dyDescent="0.2">
      <c r="C44" s="74"/>
      <c r="D44" s="74"/>
      <c r="E44" s="74"/>
      <c r="F44" s="74"/>
      <c r="G44" s="74"/>
      <c r="H44" s="74"/>
      <c r="I44" s="74"/>
      <c r="J44" s="74"/>
      <c r="K44" s="74"/>
      <c r="L44" s="74"/>
      <c r="M44" s="74"/>
      <c r="N44" s="74"/>
      <c r="O44" s="74"/>
      <c r="P44" s="74"/>
      <c r="Q44" s="74"/>
    </row>
    <row r="45" spans="1:17" ht="21" customHeight="1" x14ac:dyDescent="0.2">
      <c r="A45" s="23" t="s">
        <v>16</v>
      </c>
      <c r="B45" s="86"/>
      <c r="C45" s="80" t="s">
        <v>57</v>
      </c>
      <c r="D45" s="61" t="s">
        <v>25</v>
      </c>
      <c r="E45" s="12" t="s">
        <v>27</v>
      </c>
      <c r="F45" s="61" t="s">
        <v>29</v>
      </c>
      <c r="G45" s="12" t="s">
        <v>31</v>
      </c>
      <c r="H45" s="61" t="s">
        <v>32</v>
      </c>
      <c r="I45" s="12" t="s">
        <v>34</v>
      </c>
      <c r="J45" s="61" t="s">
        <v>36</v>
      </c>
      <c r="K45" s="12" t="s">
        <v>38</v>
      </c>
      <c r="L45" s="61" t="s">
        <v>40</v>
      </c>
      <c r="M45" s="12" t="s">
        <v>42</v>
      </c>
      <c r="N45" s="61" t="s">
        <v>44</v>
      </c>
      <c r="O45" s="12" t="s">
        <v>46</v>
      </c>
      <c r="P45" s="61" t="s">
        <v>48</v>
      </c>
      <c r="Q45" s="12" t="s">
        <v>49</v>
      </c>
    </row>
    <row r="46" spans="1:17" ht="15.95" customHeight="1" x14ac:dyDescent="0.2">
      <c r="B46" s="86"/>
      <c r="C46" s="2" t="s">
        <v>58</v>
      </c>
      <c r="D46" s="30">
        <v>0</v>
      </c>
      <c r="E46" s="30">
        <v>0</v>
      </c>
      <c r="F46" s="30">
        <v>0</v>
      </c>
      <c r="G46" s="30">
        <v>0</v>
      </c>
      <c r="H46" s="30">
        <v>0</v>
      </c>
      <c r="I46" s="30">
        <v>0</v>
      </c>
      <c r="J46" s="30">
        <v>0</v>
      </c>
      <c r="K46" s="30"/>
      <c r="L46" s="30"/>
      <c r="M46" s="30"/>
      <c r="N46" s="30"/>
      <c r="O46" s="30"/>
      <c r="P46" s="30">
        <f>SUM(Salud[[#This Row],[Enero]:[Diciembre]])</f>
        <v>0</v>
      </c>
      <c r="Q46" s="32"/>
    </row>
    <row r="47" spans="1:17" ht="15.95" customHeight="1" x14ac:dyDescent="0.2">
      <c r="B47" s="86"/>
      <c r="C47" s="2" t="s">
        <v>58</v>
      </c>
      <c r="D47" s="30">
        <v>0</v>
      </c>
      <c r="E47" s="30">
        <v>0</v>
      </c>
      <c r="F47" s="30">
        <v>0</v>
      </c>
      <c r="G47" s="30">
        <v>0</v>
      </c>
      <c r="H47" s="30">
        <v>0</v>
      </c>
      <c r="I47" s="30">
        <v>0</v>
      </c>
      <c r="J47" s="30">
        <v>0</v>
      </c>
      <c r="K47" s="30"/>
      <c r="L47" s="30"/>
      <c r="M47" s="30"/>
      <c r="N47" s="30"/>
      <c r="O47" s="30"/>
      <c r="P47" s="30">
        <f>SUM(Salud[[#This Row],[Enero]:[Diciembre]])</f>
        <v>0</v>
      </c>
      <c r="Q47" s="35"/>
    </row>
    <row r="48" spans="1:17" ht="15.95" customHeight="1" x14ac:dyDescent="0.2">
      <c r="B48" s="86"/>
      <c r="C48" s="2" t="s">
        <v>58</v>
      </c>
      <c r="D48" s="30">
        <v>0</v>
      </c>
      <c r="E48" s="30">
        <v>0</v>
      </c>
      <c r="F48" s="30">
        <v>0</v>
      </c>
      <c r="G48" s="30">
        <v>0</v>
      </c>
      <c r="H48" s="30">
        <v>0</v>
      </c>
      <c r="I48" s="30">
        <v>0</v>
      </c>
      <c r="J48" s="30">
        <v>0</v>
      </c>
      <c r="K48" s="30"/>
      <c r="L48" s="30"/>
      <c r="M48" s="30"/>
      <c r="N48" s="30"/>
      <c r="O48" s="30"/>
      <c r="P48" s="30">
        <f>SUM(Salud[[#This Row],[Enero]:[Diciembre]])</f>
        <v>0</v>
      </c>
      <c r="Q48" s="32"/>
    </row>
    <row r="49" spans="1:17" ht="15.95" customHeight="1" x14ac:dyDescent="0.2">
      <c r="A49" s="25"/>
      <c r="B49" s="83"/>
      <c r="C49" s="8" t="s">
        <v>58</v>
      </c>
      <c r="D49" s="30">
        <v>0</v>
      </c>
      <c r="E49" s="30">
        <v>0</v>
      </c>
      <c r="F49" s="30">
        <v>0</v>
      </c>
      <c r="G49" s="30">
        <v>0</v>
      </c>
      <c r="H49" s="30">
        <v>0</v>
      </c>
      <c r="I49" s="30">
        <v>0</v>
      </c>
      <c r="J49" s="30">
        <v>0</v>
      </c>
      <c r="K49" s="30"/>
      <c r="L49" s="30"/>
      <c r="M49" s="30"/>
      <c r="N49" s="30"/>
      <c r="O49" s="30"/>
      <c r="P49" s="30">
        <f>SUM(Salud[[#This Row],[Enero]:[Diciembre]])</f>
        <v>0</v>
      </c>
      <c r="Q49" s="35"/>
    </row>
    <row r="50" spans="1:17" ht="15.95" customHeight="1" x14ac:dyDescent="0.2">
      <c r="B50" s="86"/>
      <c r="C50" s="8" t="s">
        <v>58</v>
      </c>
      <c r="D50" s="30">
        <v>0</v>
      </c>
      <c r="E50" s="30">
        <v>0</v>
      </c>
      <c r="F50" s="30">
        <v>0</v>
      </c>
      <c r="G50" s="30">
        <v>0</v>
      </c>
      <c r="H50" s="30">
        <v>0</v>
      </c>
      <c r="I50" s="30">
        <v>0</v>
      </c>
      <c r="J50" s="30">
        <v>0</v>
      </c>
      <c r="K50" s="30"/>
      <c r="L50" s="30"/>
      <c r="M50" s="30"/>
      <c r="N50" s="30"/>
      <c r="O50" s="30"/>
      <c r="P50" s="30">
        <f>SUM(Salud[[#This Row],[Enero]:[Diciembre]])</f>
        <v>0</v>
      </c>
      <c r="Q50" s="32"/>
    </row>
    <row r="51" spans="1:17" ht="15.95" customHeight="1" x14ac:dyDescent="0.2">
      <c r="B51" s="86"/>
      <c r="C51" s="2" t="s">
        <v>58</v>
      </c>
      <c r="D51" s="30">
        <v>0</v>
      </c>
      <c r="E51" s="30">
        <v>0</v>
      </c>
      <c r="F51" s="30">
        <v>0</v>
      </c>
      <c r="G51" s="30">
        <v>0</v>
      </c>
      <c r="H51" s="30">
        <v>0</v>
      </c>
      <c r="I51" s="30">
        <v>0</v>
      </c>
      <c r="J51" s="30">
        <v>0</v>
      </c>
      <c r="K51" s="30"/>
      <c r="L51" s="30"/>
      <c r="M51" s="30"/>
      <c r="N51" s="30"/>
      <c r="O51" s="30"/>
      <c r="P51" s="30">
        <f>SUM(Salud[[#This Row],[Enero]:[Diciembre]])</f>
        <v>0</v>
      </c>
      <c r="Q51" s="35"/>
    </row>
    <row r="52" spans="1:17" ht="15.95" customHeight="1" x14ac:dyDescent="0.2">
      <c r="B52" s="86"/>
      <c r="C52" s="2" t="s">
        <v>58</v>
      </c>
      <c r="D52" s="30">
        <v>0</v>
      </c>
      <c r="E52" s="30">
        <v>0</v>
      </c>
      <c r="F52" s="30">
        <v>0</v>
      </c>
      <c r="G52" s="30">
        <v>0</v>
      </c>
      <c r="H52" s="30">
        <v>0</v>
      </c>
      <c r="I52" s="30">
        <v>0</v>
      </c>
      <c r="J52" s="30">
        <v>0</v>
      </c>
      <c r="K52" s="30"/>
      <c r="L52" s="30"/>
      <c r="M52" s="30"/>
      <c r="N52" s="30"/>
      <c r="O52" s="30"/>
      <c r="P52" s="30">
        <f>SUM(Salud[[#This Row],[Enero]:[Diciembre]])</f>
        <v>0</v>
      </c>
      <c r="Q52" s="32"/>
    </row>
    <row r="53" spans="1:17" ht="21" customHeight="1" thickBot="1" x14ac:dyDescent="0.25">
      <c r="B53" s="86"/>
      <c r="C53" s="18" t="s">
        <v>22</v>
      </c>
      <c r="D53" s="58">
        <f>SUBTOTAL(109,Salud[Enero])</f>
        <v>0</v>
      </c>
      <c r="E53" s="31">
        <f>SUBTOTAL(109,Salud[Febrero])</f>
        <v>0</v>
      </c>
      <c r="F53" s="58">
        <f>SUBTOTAL(109,Salud[Marzo])</f>
        <v>0</v>
      </c>
      <c r="G53" s="31">
        <f>SUBTOTAL(109,Salud[Abril])</f>
        <v>0</v>
      </c>
      <c r="H53" s="58">
        <f>SUBTOTAL(109,Salud[Mayo])</f>
        <v>0</v>
      </c>
      <c r="I53" s="31">
        <f>SUBTOTAL(109,Salud[Junio])</f>
        <v>0</v>
      </c>
      <c r="J53" s="58">
        <f>SUBTOTAL(109,Salud[Julio])</f>
        <v>0</v>
      </c>
      <c r="K53" s="31">
        <f>SUBTOTAL(109,Salud[Agosto])</f>
        <v>0</v>
      </c>
      <c r="L53" s="58">
        <f>SUBTOTAL(109,Salud[Septiembre])</f>
        <v>0</v>
      </c>
      <c r="M53" s="31">
        <f>SUBTOTAL(109,Salud[Octubre])</f>
        <v>0</v>
      </c>
      <c r="N53" s="58">
        <f>SUBTOTAL(109,Salud[Noviembre])</f>
        <v>0</v>
      </c>
      <c r="O53" s="31">
        <f>SUBTOTAL(109,Salud[Diciembre])</f>
        <v>0</v>
      </c>
      <c r="P53" s="58">
        <f>SUBTOTAL(109,Salud[Año])</f>
        <v>0</v>
      </c>
      <c r="Q53" s="17"/>
    </row>
    <row r="54" spans="1:17" ht="20.100000000000001" customHeight="1" thickTop="1" x14ac:dyDescent="0.2">
      <c r="C54" s="74"/>
      <c r="D54" s="74"/>
      <c r="E54" s="74"/>
      <c r="F54" s="74"/>
      <c r="G54" s="74"/>
      <c r="H54" s="74"/>
      <c r="I54" s="74"/>
      <c r="J54" s="74"/>
      <c r="K54" s="74"/>
      <c r="L54" s="74"/>
      <c r="M54" s="74"/>
      <c r="N54" s="74"/>
      <c r="O54" s="74"/>
      <c r="P54" s="74"/>
      <c r="Q54" s="74"/>
    </row>
    <row r="55" spans="1:17" ht="21" customHeight="1" x14ac:dyDescent="0.2">
      <c r="A55" s="23" t="s">
        <v>17</v>
      </c>
      <c r="B55" s="85"/>
      <c r="C55" s="80" t="s">
        <v>57</v>
      </c>
      <c r="D55" s="62" t="s">
        <v>25</v>
      </c>
      <c r="E55" s="12" t="s">
        <v>27</v>
      </c>
      <c r="F55" s="62" t="s">
        <v>29</v>
      </c>
      <c r="G55" s="12" t="s">
        <v>31</v>
      </c>
      <c r="H55" s="62" t="s">
        <v>32</v>
      </c>
      <c r="I55" s="12" t="s">
        <v>34</v>
      </c>
      <c r="J55" s="62" t="s">
        <v>36</v>
      </c>
      <c r="K55" s="12" t="s">
        <v>38</v>
      </c>
      <c r="L55" s="62" t="s">
        <v>40</v>
      </c>
      <c r="M55" s="12" t="s">
        <v>42</v>
      </c>
      <c r="N55" s="62" t="s">
        <v>44</v>
      </c>
      <c r="O55" s="12" t="s">
        <v>46</v>
      </c>
      <c r="P55" s="62" t="s">
        <v>48</v>
      </c>
      <c r="Q55" s="12" t="s">
        <v>49</v>
      </c>
    </row>
    <row r="56" spans="1:17" ht="15.95" customHeight="1" x14ac:dyDescent="0.2">
      <c r="B56" s="85"/>
      <c r="C56" s="2" t="s">
        <v>58</v>
      </c>
      <c r="D56" s="30">
        <v>0</v>
      </c>
      <c r="E56" s="30">
        <v>0</v>
      </c>
      <c r="F56" s="30">
        <v>0</v>
      </c>
      <c r="G56" s="30">
        <v>0</v>
      </c>
      <c r="H56" s="30">
        <v>0</v>
      </c>
      <c r="I56" s="30">
        <v>0</v>
      </c>
      <c r="J56" s="30">
        <v>0</v>
      </c>
      <c r="K56" s="30"/>
      <c r="L56" s="30"/>
      <c r="M56" s="30"/>
      <c r="N56" s="30"/>
      <c r="O56" s="30"/>
      <c r="P56" s="30">
        <f>SUM(Vacaciones[[#This Row],[Enero]:[Diciembre]])</f>
        <v>0</v>
      </c>
      <c r="Q56" s="35"/>
    </row>
    <row r="57" spans="1:17" ht="15.95" customHeight="1" x14ac:dyDescent="0.2">
      <c r="B57" s="83"/>
      <c r="C57" s="9" t="s">
        <v>58</v>
      </c>
      <c r="D57" s="30">
        <v>0</v>
      </c>
      <c r="E57" s="30">
        <v>0</v>
      </c>
      <c r="F57" s="30">
        <v>0</v>
      </c>
      <c r="G57" s="30">
        <v>0</v>
      </c>
      <c r="H57" s="30">
        <v>0</v>
      </c>
      <c r="I57" s="30">
        <v>0</v>
      </c>
      <c r="J57" s="30">
        <v>0</v>
      </c>
      <c r="K57" s="30"/>
      <c r="L57" s="30"/>
      <c r="M57" s="30"/>
      <c r="N57" s="30"/>
      <c r="O57" s="30"/>
      <c r="P57" s="30">
        <f>SUM(Vacaciones[[#This Row],[Enero]:[Diciembre]])</f>
        <v>0</v>
      </c>
      <c r="Q57" s="32"/>
    </row>
    <row r="58" spans="1:17" ht="15.95" customHeight="1" x14ac:dyDescent="0.2">
      <c r="B58" s="85"/>
      <c r="C58" s="2" t="s">
        <v>58</v>
      </c>
      <c r="D58" s="30">
        <v>0</v>
      </c>
      <c r="E58" s="30">
        <v>0</v>
      </c>
      <c r="F58" s="30">
        <v>0</v>
      </c>
      <c r="G58" s="30">
        <v>0</v>
      </c>
      <c r="H58" s="30">
        <v>0</v>
      </c>
      <c r="I58" s="30">
        <v>0</v>
      </c>
      <c r="J58" s="30">
        <v>0</v>
      </c>
      <c r="K58" s="30"/>
      <c r="L58" s="30"/>
      <c r="M58" s="30"/>
      <c r="N58" s="30"/>
      <c r="O58" s="30"/>
      <c r="P58" s="30">
        <f>SUM(Vacaciones[[#This Row],[Enero]:[Diciembre]])</f>
        <v>0</v>
      </c>
      <c r="Q58" s="35"/>
    </row>
    <row r="59" spans="1:17" ht="15.95" customHeight="1" x14ac:dyDescent="0.2">
      <c r="B59" s="85"/>
      <c r="C59" s="2" t="s">
        <v>58</v>
      </c>
      <c r="D59" s="30">
        <v>0</v>
      </c>
      <c r="E59" s="30">
        <v>0</v>
      </c>
      <c r="F59" s="30">
        <v>0</v>
      </c>
      <c r="G59" s="30">
        <v>0</v>
      </c>
      <c r="H59" s="30">
        <v>0</v>
      </c>
      <c r="I59" s="30">
        <v>0</v>
      </c>
      <c r="J59" s="30">
        <v>0</v>
      </c>
      <c r="K59" s="30"/>
      <c r="L59" s="30"/>
      <c r="M59" s="30"/>
      <c r="N59" s="30"/>
      <c r="O59" s="30"/>
      <c r="P59" s="30">
        <f>SUM(Vacaciones[[#This Row],[Enero]:[Diciembre]])</f>
        <v>0</v>
      </c>
      <c r="Q59" s="32"/>
    </row>
    <row r="60" spans="1:17" ht="15.95" customHeight="1" x14ac:dyDescent="0.2">
      <c r="B60" s="85"/>
      <c r="C60" s="2" t="s">
        <v>58</v>
      </c>
      <c r="D60" s="30">
        <v>0</v>
      </c>
      <c r="E60" s="30">
        <v>0</v>
      </c>
      <c r="F60" s="30">
        <v>0</v>
      </c>
      <c r="G60" s="30">
        <v>0</v>
      </c>
      <c r="H60" s="30">
        <v>0</v>
      </c>
      <c r="I60" s="30">
        <v>0</v>
      </c>
      <c r="J60" s="30">
        <v>0</v>
      </c>
      <c r="K60" s="30"/>
      <c r="L60" s="30"/>
      <c r="M60" s="30"/>
      <c r="N60" s="30"/>
      <c r="O60" s="30"/>
      <c r="P60" s="30">
        <f>SUM(Vacaciones[[#This Row],[Enero]:[Diciembre]])</f>
        <v>0</v>
      </c>
      <c r="Q60" s="35"/>
    </row>
    <row r="61" spans="1:17" ht="15.95" customHeight="1" x14ac:dyDescent="0.2">
      <c r="B61" s="85"/>
      <c r="C61" s="2" t="s">
        <v>58</v>
      </c>
      <c r="D61" s="30">
        <v>0</v>
      </c>
      <c r="E61" s="30">
        <v>0</v>
      </c>
      <c r="F61" s="30">
        <v>0</v>
      </c>
      <c r="G61" s="30">
        <v>0</v>
      </c>
      <c r="H61" s="30">
        <v>0</v>
      </c>
      <c r="I61" s="30">
        <v>0</v>
      </c>
      <c r="J61" s="30">
        <v>0</v>
      </c>
      <c r="K61" s="30"/>
      <c r="L61" s="30"/>
      <c r="M61" s="30"/>
      <c r="N61" s="30"/>
      <c r="O61" s="30"/>
      <c r="P61" s="30">
        <f>SUM(Vacaciones[[#This Row],[Enero]:[Diciembre]])</f>
        <v>0</v>
      </c>
      <c r="Q61" s="32"/>
    </row>
    <row r="62" spans="1:17" ht="21" customHeight="1" thickBot="1" x14ac:dyDescent="0.25">
      <c r="B62" s="85"/>
      <c r="C62" s="16" t="s">
        <v>22</v>
      </c>
      <c r="D62" s="58">
        <f>SUBTOTAL(109,Vacaciones[Enero])</f>
        <v>0</v>
      </c>
      <c r="E62" s="31">
        <f>SUBTOTAL(109,Vacaciones[Febrero])</f>
        <v>0</v>
      </c>
      <c r="F62" s="58">
        <f>SUBTOTAL(109,Vacaciones[Marzo])</f>
        <v>0</v>
      </c>
      <c r="G62" s="31">
        <f>SUBTOTAL(109,Vacaciones[Abril])</f>
        <v>0</v>
      </c>
      <c r="H62" s="58">
        <f>SUBTOTAL(109,Vacaciones[Mayo])</f>
        <v>0</v>
      </c>
      <c r="I62" s="31">
        <f>SUBTOTAL(109,Vacaciones[Junio])</f>
        <v>0</v>
      </c>
      <c r="J62" s="58">
        <f>SUBTOTAL(109,Vacaciones[Julio])</f>
        <v>0</v>
      </c>
      <c r="K62" s="31">
        <f>SUBTOTAL(109,Vacaciones[Agosto])</f>
        <v>0</v>
      </c>
      <c r="L62" s="58">
        <f>SUBTOTAL(109,Vacaciones[Septiembre])</f>
        <v>0</v>
      </c>
      <c r="M62" s="31">
        <f>SUBTOTAL(109,Vacaciones[Octubre])</f>
        <v>0</v>
      </c>
      <c r="N62" s="58">
        <f>SUBTOTAL(109,Vacaciones[Noviembre])</f>
        <v>0</v>
      </c>
      <c r="O62" s="31">
        <f>SUBTOTAL(109,Vacaciones[Diciembre])</f>
        <v>0</v>
      </c>
      <c r="P62" s="58">
        <f>SUBTOTAL(109,Vacaciones[Año])</f>
        <v>0</v>
      </c>
      <c r="Q62" s="17"/>
    </row>
    <row r="63" spans="1:17" ht="20.100000000000001" customHeight="1" thickTop="1" x14ac:dyDescent="0.2">
      <c r="C63" s="74"/>
      <c r="D63" s="74"/>
      <c r="E63" s="74"/>
      <c r="F63" s="74"/>
      <c r="G63" s="74"/>
      <c r="H63" s="74"/>
      <c r="I63" s="74"/>
      <c r="J63" s="74"/>
      <c r="K63" s="74"/>
      <c r="L63" s="74"/>
      <c r="M63" s="74"/>
      <c r="N63" s="74"/>
      <c r="O63" s="74"/>
      <c r="P63" s="74"/>
      <c r="Q63" s="74"/>
    </row>
    <row r="64" spans="1:17" ht="21" customHeight="1" x14ac:dyDescent="0.2">
      <c r="A64" s="23" t="s">
        <v>18</v>
      </c>
      <c r="B64" s="85"/>
      <c r="C64" s="81" t="s">
        <v>57</v>
      </c>
      <c r="D64" s="63" t="s">
        <v>25</v>
      </c>
      <c r="E64" s="13" t="s">
        <v>27</v>
      </c>
      <c r="F64" s="63" t="s">
        <v>29</v>
      </c>
      <c r="G64" s="64" t="s">
        <v>31</v>
      </c>
      <c r="H64" s="63" t="s">
        <v>32</v>
      </c>
      <c r="I64" s="64" t="s">
        <v>34</v>
      </c>
      <c r="J64" s="63" t="s">
        <v>36</v>
      </c>
      <c r="K64" s="64" t="s">
        <v>38</v>
      </c>
      <c r="L64" s="63" t="s">
        <v>40</v>
      </c>
      <c r="M64" s="64" t="s">
        <v>42</v>
      </c>
      <c r="N64" s="63" t="s">
        <v>44</v>
      </c>
      <c r="O64" s="64" t="s">
        <v>46</v>
      </c>
      <c r="P64" s="63" t="s">
        <v>48</v>
      </c>
      <c r="Q64" s="13" t="s">
        <v>49</v>
      </c>
    </row>
    <row r="65" spans="1:17" ht="15.95" customHeight="1" x14ac:dyDescent="0.2">
      <c r="B65" s="85"/>
      <c r="C65" s="2" t="s">
        <v>58</v>
      </c>
      <c r="D65" s="30">
        <v>0</v>
      </c>
      <c r="E65" s="32">
        <v>0</v>
      </c>
      <c r="F65" s="30">
        <v>0</v>
      </c>
      <c r="G65" s="30">
        <v>0</v>
      </c>
      <c r="H65" s="30">
        <v>0</v>
      </c>
      <c r="I65" s="30">
        <v>0</v>
      </c>
      <c r="J65" s="30">
        <v>0</v>
      </c>
      <c r="K65" s="30"/>
      <c r="L65" s="30"/>
      <c r="M65" s="30"/>
      <c r="N65" s="30"/>
      <c r="O65" s="30"/>
      <c r="P65" s="30">
        <f>SUM(Recreo[[#This Row],[Enero]:[Diciembre]])</f>
        <v>0</v>
      </c>
      <c r="Q65" s="35"/>
    </row>
    <row r="66" spans="1:17" ht="15.95" customHeight="1" x14ac:dyDescent="0.2">
      <c r="B66" s="85"/>
      <c r="C66" s="2" t="s">
        <v>58</v>
      </c>
      <c r="D66" s="30">
        <v>0</v>
      </c>
      <c r="E66" s="32">
        <v>0</v>
      </c>
      <c r="F66" s="30">
        <v>0</v>
      </c>
      <c r="G66" s="30">
        <v>0</v>
      </c>
      <c r="H66" s="30">
        <v>0</v>
      </c>
      <c r="I66" s="30">
        <v>0</v>
      </c>
      <c r="J66" s="30">
        <v>0</v>
      </c>
      <c r="K66" s="30"/>
      <c r="L66" s="30"/>
      <c r="M66" s="30"/>
      <c r="N66" s="30"/>
      <c r="O66" s="30"/>
      <c r="P66" s="30">
        <f>SUM(Recreo[[#This Row],[Enero]:[Diciembre]])</f>
        <v>0</v>
      </c>
      <c r="Q66" s="32"/>
    </row>
    <row r="67" spans="1:17" ht="15.95" customHeight="1" x14ac:dyDescent="0.2">
      <c r="B67" s="85"/>
      <c r="C67" s="2" t="s">
        <v>58</v>
      </c>
      <c r="D67" s="30">
        <v>0</v>
      </c>
      <c r="E67" s="32">
        <v>0</v>
      </c>
      <c r="F67" s="30">
        <v>0</v>
      </c>
      <c r="G67" s="30">
        <v>0</v>
      </c>
      <c r="H67" s="30">
        <v>0</v>
      </c>
      <c r="I67" s="30">
        <v>0</v>
      </c>
      <c r="J67" s="30">
        <v>0</v>
      </c>
      <c r="K67" s="30"/>
      <c r="L67" s="30"/>
      <c r="M67" s="30"/>
      <c r="N67" s="30"/>
      <c r="O67" s="30"/>
      <c r="P67" s="30">
        <f>SUM(Recreo[[#This Row],[Enero]:[Diciembre]])</f>
        <v>0</v>
      </c>
      <c r="Q67" s="35"/>
    </row>
    <row r="68" spans="1:17" ht="15.95" customHeight="1" x14ac:dyDescent="0.2">
      <c r="B68" s="85"/>
      <c r="C68" s="2" t="s">
        <v>58</v>
      </c>
      <c r="D68" s="30">
        <v>0</v>
      </c>
      <c r="E68" s="32">
        <v>0</v>
      </c>
      <c r="F68" s="30">
        <v>0</v>
      </c>
      <c r="G68" s="30">
        <v>0</v>
      </c>
      <c r="H68" s="30">
        <v>0</v>
      </c>
      <c r="I68" s="30">
        <v>0</v>
      </c>
      <c r="J68" s="30">
        <v>0</v>
      </c>
      <c r="K68" s="30"/>
      <c r="L68" s="30"/>
      <c r="M68" s="30"/>
      <c r="N68" s="30"/>
      <c r="O68" s="30"/>
      <c r="P68" s="30">
        <f>SUM(Recreo[[#This Row],[Enero]:[Diciembre]])</f>
        <v>0</v>
      </c>
      <c r="Q68" s="32"/>
    </row>
    <row r="69" spans="1:17" ht="21" customHeight="1" thickBot="1" x14ac:dyDescent="0.25">
      <c r="B69" s="85"/>
      <c r="C69" s="16" t="s">
        <v>22</v>
      </c>
      <c r="D69" s="65">
        <f>SUBTOTAL(109,Recreo[Enero])</f>
        <v>0</v>
      </c>
      <c r="E69" s="31">
        <f>SUBTOTAL(109,Recreo[Febrero])</f>
        <v>0</v>
      </c>
      <c r="F69" s="58">
        <f>SUBTOTAL(109,Recreo[Marzo])</f>
        <v>0</v>
      </c>
      <c r="G69" s="31">
        <f>SUBTOTAL(109,Recreo[Abril])</f>
        <v>0</v>
      </c>
      <c r="H69" s="58">
        <f>SUBTOTAL(109,Recreo[Mayo])</f>
        <v>0</v>
      </c>
      <c r="I69" s="31">
        <f>SUBTOTAL(109,Recreo[Junio])</f>
        <v>0</v>
      </c>
      <c r="J69" s="58">
        <f>SUBTOTAL(109,Recreo[Julio])</f>
        <v>0</v>
      </c>
      <c r="K69" s="31">
        <f>SUBTOTAL(109,Recreo[Agosto])</f>
        <v>0</v>
      </c>
      <c r="L69" s="58">
        <f>SUBTOTAL(109,Recreo[Septiembre])</f>
        <v>0</v>
      </c>
      <c r="M69" s="31">
        <f>SUBTOTAL(109,Recreo[Octubre])</f>
        <v>0</v>
      </c>
      <c r="N69" s="58">
        <f>SUBTOTAL(109,Recreo[Noviembre])</f>
        <v>0</v>
      </c>
      <c r="O69" s="31">
        <f>SUBTOTAL(109,Recreo[Diciembre])</f>
        <v>0</v>
      </c>
      <c r="P69" s="58">
        <f>SUBTOTAL(109,Recreo[Año])</f>
        <v>0</v>
      </c>
      <c r="Q69" s="17"/>
    </row>
    <row r="70" spans="1:17" ht="20.100000000000001" customHeight="1" thickTop="1" x14ac:dyDescent="0.2">
      <c r="C70" s="74"/>
      <c r="D70" s="74"/>
      <c r="E70" s="74"/>
      <c r="F70" s="74"/>
      <c r="G70" s="74"/>
      <c r="H70" s="74"/>
      <c r="I70" s="74"/>
      <c r="J70" s="74"/>
      <c r="K70" s="74"/>
      <c r="L70" s="74"/>
      <c r="M70" s="74"/>
      <c r="N70" s="74"/>
      <c r="O70" s="74"/>
      <c r="P70" s="74"/>
      <c r="Q70" s="74"/>
    </row>
    <row r="71" spans="1:17" ht="21" customHeight="1" x14ac:dyDescent="0.2">
      <c r="A71" s="23" t="s">
        <v>19</v>
      </c>
      <c r="B71" s="86"/>
      <c r="C71" s="82" t="s">
        <v>57</v>
      </c>
      <c r="D71" s="66" t="s">
        <v>25</v>
      </c>
      <c r="E71" s="64" t="s">
        <v>27</v>
      </c>
      <c r="F71" s="66" t="s">
        <v>29</v>
      </c>
      <c r="G71" s="64" t="s">
        <v>31</v>
      </c>
      <c r="H71" s="66" t="s">
        <v>32</v>
      </c>
      <c r="I71" s="64" t="s">
        <v>34</v>
      </c>
      <c r="J71" s="66" t="s">
        <v>36</v>
      </c>
      <c r="K71" s="64" t="s">
        <v>38</v>
      </c>
      <c r="L71" s="66" t="s">
        <v>40</v>
      </c>
      <c r="M71" s="64" t="s">
        <v>42</v>
      </c>
      <c r="N71" s="66" t="s">
        <v>44</v>
      </c>
      <c r="O71" s="64" t="s">
        <v>46</v>
      </c>
      <c r="P71" s="66" t="s">
        <v>48</v>
      </c>
      <c r="Q71" s="64" t="s">
        <v>49</v>
      </c>
    </row>
    <row r="72" spans="1:17" ht="15.95" customHeight="1" x14ac:dyDescent="0.2">
      <c r="B72" s="83"/>
      <c r="C72" s="67" t="s">
        <v>58</v>
      </c>
      <c r="D72" s="30">
        <v>0</v>
      </c>
      <c r="E72" s="30">
        <v>0</v>
      </c>
      <c r="F72" s="30">
        <v>0</v>
      </c>
      <c r="G72" s="30">
        <v>0</v>
      </c>
      <c r="H72" s="30">
        <v>0</v>
      </c>
      <c r="I72" s="30">
        <v>0</v>
      </c>
      <c r="J72" s="30">
        <v>0</v>
      </c>
      <c r="K72" s="30"/>
      <c r="L72" s="30"/>
      <c r="M72" s="30"/>
      <c r="N72" s="30"/>
      <c r="O72" s="30"/>
      <c r="P72" s="30">
        <f>SUM(DuesAndSubscription[[#This Row],[Enero]:[Diciembre]])</f>
        <v>0</v>
      </c>
      <c r="Q72" s="30"/>
    </row>
    <row r="73" spans="1:17" ht="15.95" customHeight="1" x14ac:dyDescent="0.2">
      <c r="B73" s="86"/>
      <c r="C73" s="7" t="s">
        <v>58</v>
      </c>
      <c r="D73" s="30">
        <v>0</v>
      </c>
      <c r="E73" s="30">
        <v>0</v>
      </c>
      <c r="F73" s="30">
        <v>0</v>
      </c>
      <c r="G73" s="30">
        <v>0</v>
      </c>
      <c r="H73" s="30">
        <v>0</v>
      </c>
      <c r="I73" s="30">
        <v>0</v>
      </c>
      <c r="J73" s="30">
        <v>0</v>
      </c>
      <c r="K73" s="30"/>
      <c r="L73" s="30"/>
      <c r="M73" s="30"/>
      <c r="N73" s="30"/>
      <c r="O73" s="30"/>
      <c r="P73" s="30">
        <f>SUM(DuesAndSubscription[[#This Row],[Enero]:[Diciembre]])</f>
        <v>0</v>
      </c>
      <c r="Q73" s="30"/>
    </row>
    <row r="74" spans="1:17" ht="15.95" customHeight="1" x14ac:dyDescent="0.2">
      <c r="B74" s="86"/>
      <c r="C74" s="7" t="s">
        <v>58</v>
      </c>
      <c r="D74" s="30">
        <v>0</v>
      </c>
      <c r="E74" s="30">
        <v>0</v>
      </c>
      <c r="F74" s="30">
        <v>0</v>
      </c>
      <c r="G74" s="30">
        <v>0</v>
      </c>
      <c r="H74" s="30">
        <v>0</v>
      </c>
      <c r="I74" s="30">
        <v>0</v>
      </c>
      <c r="J74" s="30">
        <v>0</v>
      </c>
      <c r="K74" s="30"/>
      <c r="L74" s="30"/>
      <c r="M74" s="30"/>
      <c r="N74" s="30"/>
      <c r="O74" s="30"/>
      <c r="P74" s="30">
        <f>SUM(DuesAndSubscription[[#This Row],[Enero]:[Diciembre]])</f>
        <v>0</v>
      </c>
      <c r="Q74" s="30"/>
    </row>
    <row r="75" spans="1:17" ht="15.95" customHeight="1" x14ac:dyDescent="0.2">
      <c r="B75" s="86"/>
      <c r="C75" s="7" t="s">
        <v>58</v>
      </c>
      <c r="D75" s="30">
        <v>0</v>
      </c>
      <c r="E75" s="30">
        <v>0</v>
      </c>
      <c r="F75" s="30">
        <v>0</v>
      </c>
      <c r="G75" s="30">
        <v>0</v>
      </c>
      <c r="H75" s="30">
        <v>0</v>
      </c>
      <c r="I75" s="30">
        <v>0</v>
      </c>
      <c r="J75" s="30">
        <v>0</v>
      </c>
      <c r="K75" s="30"/>
      <c r="L75" s="30"/>
      <c r="M75" s="30"/>
      <c r="N75" s="30"/>
      <c r="O75" s="30"/>
      <c r="P75" s="30">
        <f>SUM(DuesAndSubscription[[#This Row],[Enero]:[Diciembre]])</f>
        <v>0</v>
      </c>
      <c r="Q75" s="30"/>
    </row>
    <row r="76" spans="1:17" ht="15.95" customHeight="1" x14ac:dyDescent="0.2">
      <c r="B76" s="86"/>
      <c r="C76" s="7" t="s">
        <v>58</v>
      </c>
      <c r="D76" s="30">
        <v>0</v>
      </c>
      <c r="E76" s="30">
        <v>0</v>
      </c>
      <c r="F76" s="30">
        <v>0</v>
      </c>
      <c r="G76" s="30">
        <v>0</v>
      </c>
      <c r="H76" s="30">
        <v>0</v>
      </c>
      <c r="I76" s="30">
        <v>0</v>
      </c>
      <c r="J76" s="30">
        <v>0</v>
      </c>
      <c r="K76" s="30"/>
      <c r="L76" s="30"/>
      <c r="M76" s="30"/>
      <c r="N76" s="30"/>
      <c r="O76" s="30"/>
      <c r="P76" s="30">
        <f>SUM(DuesAndSubscription[[#This Row],[Enero]:[Diciembre]])</f>
        <v>0</v>
      </c>
      <c r="Q76" s="30"/>
    </row>
    <row r="77" spans="1:17" ht="15.95" customHeight="1" x14ac:dyDescent="0.2">
      <c r="B77" s="86"/>
      <c r="C77" s="7" t="s">
        <v>58</v>
      </c>
      <c r="D77" s="30">
        <v>0</v>
      </c>
      <c r="E77" s="30">
        <v>0</v>
      </c>
      <c r="F77" s="30">
        <v>0</v>
      </c>
      <c r="G77" s="30">
        <v>0</v>
      </c>
      <c r="H77" s="30">
        <v>0</v>
      </c>
      <c r="I77" s="30">
        <v>0</v>
      </c>
      <c r="J77" s="30">
        <v>0</v>
      </c>
      <c r="K77" s="30"/>
      <c r="L77" s="30"/>
      <c r="M77" s="30"/>
      <c r="N77" s="30"/>
      <c r="O77" s="30"/>
      <c r="P77" s="30">
        <f>SUM(DuesAndSubscription[[#This Row],[Enero]:[Diciembre]])</f>
        <v>0</v>
      </c>
      <c r="Q77" s="30"/>
    </row>
    <row r="78" spans="1:17" ht="15.95" customHeight="1" x14ac:dyDescent="0.2">
      <c r="B78" s="86"/>
      <c r="C78" s="7" t="s">
        <v>58</v>
      </c>
      <c r="D78" s="30">
        <v>0</v>
      </c>
      <c r="E78" s="30">
        <v>0</v>
      </c>
      <c r="F78" s="30">
        <v>0</v>
      </c>
      <c r="G78" s="30">
        <v>0</v>
      </c>
      <c r="H78" s="30">
        <v>0</v>
      </c>
      <c r="I78" s="30">
        <v>0</v>
      </c>
      <c r="J78" s="30">
        <v>0</v>
      </c>
      <c r="K78" s="30"/>
      <c r="L78" s="30"/>
      <c r="M78" s="30"/>
      <c r="N78" s="30"/>
      <c r="O78" s="30"/>
      <c r="P78" s="30">
        <f>SUM(DuesAndSubscription[[#This Row],[Enero]:[Diciembre]])</f>
        <v>0</v>
      </c>
      <c r="Q78" s="30"/>
    </row>
    <row r="79" spans="1:17" ht="21" customHeight="1" thickBot="1" x14ac:dyDescent="0.25">
      <c r="B79" s="86"/>
      <c r="C79" s="18" t="s">
        <v>22</v>
      </c>
      <c r="D79" s="58">
        <f>SUBTOTAL(109,DuesAndSubscription[Enero])</f>
        <v>0</v>
      </c>
      <c r="E79" s="31">
        <f>SUBTOTAL(109,DuesAndSubscription[Febrero])</f>
        <v>0</v>
      </c>
      <c r="F79" s="58">
        <f>SUBTOTAL(109,DuesAndSubscription[Marzo])</f>
        <v>0</v>
      </c>
      <c r="G79" s="31">
        <f>SUBTOTAL(109,DuesAndSubscription[Abril])</f>
        <v>0</v>
      </c>
      <c r="H79" s="58">
        <f>SUBTOTAL(109,DuesAndSubscription[Mayo])</f>
        <v>0</v>
      </c>
      <c r="I79" s="31">
        <f>SUBTOTAL(109,DuesAndSubscription[Junio])</f>
        <v>0</v>
      </c>
      <c r="J79" s="58">
        <f>SUBTOTAL(109,DuesAndSubscription[Julio])</f>
        <v>0</v>
      </c>
      <c r="K79" s="31">
        <f>SUBTOTAL(109,DuesAndSubscription[Agosto])</f>
        <v>0</v>
      </c>
      <c r="L79" s="58">
        <f>SUBTOTAL(109,DuesAndSubscription[Septiembre])</f>
        <v>0</v>
      </c>
      <c r="M79" s="31">
        <f>SUBTOTAL(109,DuesAndSubscription[Octubre])</f>
        <v>0</v>
      </c>
      <c r="N79" s="58">
        <f>SUBTOTAL(109,DuesAndSubscription[Noviembre])</f>
        <v>0</v>
      </c>
      <c r="O79" s="31">
        <f>SUBTOTAL(109,DuesAndSubscription[Diciembre])</f>
        <v>0</v>
      </c>
      <c r="P79" s="58">
        <f>SUBTOTAL(109,DuesAndSubscription[Año])</f>
        <v>0</v>
      </c>
      <c r="Q79" s="17"/>
    </row>
    <row r="80" spans="1:17" ht="20.100000000000001" customHeight="1" thickTop="1" x14ac:dyDescent="0.2">
      <c r="C80" s="75"/>
      <c r="D80" s="75"/>
      <c r="E80" s="75"/>
      <c r="F80" s="75"/>
      <c r="G80" s="75"/>
      <c r="H80" s="75"/>
      <c r="I80" s="75"/>
      <c r="J80" s="75"/>
      <c r="K80" s="75"/>
      <c r="L80" s="75"/>
      <c r="M80" s="75"/>
      <c r="N80" s="75"/>
      <c r="O80" s="75"/>
      <c r="P80" s="75"/>
      <c r="Q80" s="75"/>
    </row>
    <row r="81" spans="1:17" ht="21" customHeight="1" x14ac:dyDescent="0.2">
      <c r="A81" s="23" t="s">
        <v>52</v>
      </c>
      <c r="B81" s="86"/>
      <c r="C81" s="82" t="s">
        <v>57</v>
      </c>
      <c r="D81" s="66" t="s">
        <v>25</v>
      </c>
      <c r="E81" s="64" t="s">
        <v>27</v>
      </c>
      <c r="F81" s="66" t="s">
        <v>29</v>
      </c>
      <c r="G81" s="64" t="s">
        <v>31</v>
      </c>
      <c r="H81" s="66" t="s">
        <v>32</v>
      </c>
      <c r="I81" s="64" t="s">
        <v>34</v>
      </c>
      <c r="J81" s="66" t="s">
        <v>36</v>
      </c>
      <c r="K81" s="64" t="s">
        <v>38</v>
      </c>
      <c r="L81" s="66" t="s">
        <v>40</v>
      </c>
      <c r="M81" s="64" t="s">
        <v>42</v>
      </c>
      <c r="N81" s="66" t="s">
        <v>44</v>
      </c>
      <c r="O81" s="64" t="s">
        <v>46</v>
      </c>
      <c r="P81" s="66" t="s">
        <v>48</v>
      </c>
      <c r="Q81" s="64" t="s">
        <v>49</v>
      </c>
    </row>
    <row r="82" spans="1:17" ht="15.95" customHeight="1" x14ac:dyDescent="0.2">
      <c r="B82" s="86"/>
      <c r="C82" s="7" t="s">
        <v>58</v>
      </c>
      <c r="D82" s="30">
        <v>0</v>
      </c>
      <c r="E82" s="30">
        <v>0</v>
      </c>
      <c r="F82" s="30">
        <v>0</v>
      </c>
      <c r="G82" s="30">
        <v>0</v>
      </c>
      <c r="H82" s="30">
        <v>0</v>
      </c>
      <c r="I82" s="30">
        <v>0</v>
      </c>
      <c r="J82" s="30">
        <v>0</v>
      </c>
      <c r="K82" s="30"/>
      <c r="L82" s="30"/>
      <c r="M82" s="30"/>
      <c r="N82" s="30"/>
      <c r="O82" s="30"/>
      <c r="P82" s="30">
        <f>SUM(Personal[[#This Row],[Enero]:[Diciembre]])</f>
        <v>0</v>
      </c>
      <c r="Q82" s="30"/>
    </row>
    <row r="83" spans="1:17" ht="15.95" customHeight="1" x14ac:dyDescent="0.2">
      <c r="B83" s="86"/>
      <c r="C83" s="7" t="s">
        <v>58</v>
      </c>
      <c r="D83" s="30">
        <v>0</v>
      </c>
      <c r="E83" s="30">
        <v>0</v>
      </c>
      <c r="F83" s="30">
        <v>0</v>
      </c>
      <c r="G83" s="30">
        <v>0</v>
      </c>
      <c r="H83" s="30">
        <v>0</v>
      </c>
      <c r="I83" s="30">
        <v>0</v>
      </c>
      <c r="J83" s="30">
        <v>0</v>
      </c>
      <c r="K83" s="30"/>
      <c r="L83" s="30"/>
      <c r="M83" s="30"/>
      <c r="N83" s="30"/>
      <c r="O83" s="30"/>
      <c r="P83" s="30">
        <f>SUM(Personal[[#This Row],[Enero]:[Diciembre]])</f>
        <v>0</v>
      </c>
      <c r="Q83" s="30"/>
    </row>
    <row r="84" spans="1:17" ht="15.95" customHeight="1" x14ac:dyDescent="0.2">
      <c r="B84" s="86"/>
      <c r="C84" s="7" t="s">
        <v>58</v>
      </c>
      <c r="D84" s="30">
        <v>0</v>
      </c>
      <c r="E84" s="30">
        <v>0</v>
      </c>
      <c r="F84" s="30">
        <v>0</v>
      </c>
      <c r="G84" s="30">
        <v>0</v>
      </c>
      <c r="H84" s="30">
        <v>0</v>
      </c>
      <c r="I84" s="30">
        <v>0</v>
      </c>
      <c r="J84" s="30">
        <v>0</v>
      </c>
      <c r="K84" s="30"/>
      <c r="L84" s="30"/>
      <c r="M84" s="30"/>
      <c r="N84" s="30"/>
      <c r="O84" s="30"/>
      <c r="P84" s="30">
        <f>SUM(Personal[[#This Row],[Enero]:[Diciembre]])</f>
        <v>0</v>
      </c>
      <c r="Q84" s="30"/>
    </row>
    <row r="85" spans="1:17" ht="15.95" customHeight="1" x14ac:dyDescent="0.2">
      <c r="B85" s="86"/>
      <c r="C85" s="7" t="s">
        <v>58</v>
      </c>
      <c r="D85" s="30">
        <v>0</v>
      </c>
      <c r="E85" s="30">
        <v>0</v>
      </c>
      <c r="F85" s="30">
        <v>0</v>
      </c>
      <c r="G85" s="30">
        <v>0</v>
      </c>
      <c r="H85" s="30">
        <v>0</v>
      </c>
      <c r="I85" s="30">
        <v>0</v>
      </c>
      <c r="J85" s="30">
        <v>0</v>
      </c>
      <c r="K85" s="30"/>
      <c r="L85" s="30"/>
      <c r="M85" s="30"/>
      <c r="N85" s="30"/>
      <c r="O85" s="30"/>
      <c r="P85" s="30">
        <f>SUM(Personal[[#This Row],[Enero]:[Diciembre]])</f>
        <v>0</v>
      </c>
      <c r="Q85" s="30"/>
    </row>
    <row r="86" spans="1:17" ht="15.95" customHeight="1" x14ac:dyDescent="0.2">
      <c r="B86" s="86"/>
      <c r="C86" s="7" t="s">
        <v>58</v>
      </c>
      <c r="D86" s="30">
        <v>0</v>
      </c>
      <c r="E86" s="30">
        <v>0</v>
      </c>
      <c r="F86" s="30">
        <v>0</v>
      </c>
      <c r="G86" s="30">
        <v>0</v>
      </c>
      <c r="H86" s="30">
        <v>0</v>
      </c>
      <c r="I86" s="30">
        <v>0</v>
      </c>
      <c r="J86" s="30">
        <v>0</v>
      </c>
      <c r="K86" s="30"/>
      <c r="L86" s="30"/>
      <c r="M86" s="30"/>
      <c r="N86" s="30"/>
      <c r="O86" s="30"/>
      <c r="P86" s="30">
        <f>SUM(Personal[[#This Row],[Enero]:[Diciembre]])</f>
        <v>0</v>
      </c>
      <c r="Q86" s="30"/>
    </row>
    <row r="87" spans="1:17" ht="21" customHeight="1" thickBot="1" x14ac:dyDescent="0.25">
      <c r="B87" s="86"/>
      <c r="C87" s="18" t="s">
        <v>22</v>
      </c>
      <c r="D87" s="58">
        <f>SUBTOTAL(109,Personal[Enero])</f>
        <v>0</v>
      </c>
      <c r="E87" s="31">
        <f>SUBTOTAL(109,Personal[Febrero])</f>
        <v>0</v>
      </c>
      <c r="F87" s="58">
        <f>SUBTOTAL(109,Personal[Marzo])</f>
        <v>0</v>
      </c>
      <c r="G87" s="31">
        <f>SUBTOTAL(109,Personal[Abril])</f>
        <v>0</v>
      </c>
      <c r="H87" s="58">
        <f>SUBTOTAL(109,Personal[Mayo])</f>
        <v>0</v>
      </c>
      <c r="I87" s="31">
        <f>SUBTOTAL(109,Personal[Junio])</f>
        <v>0</v>
      </c>
      <c r="J87" s="58">
        <f>SUBTOTAL(109,Personal[Julio])</f>
        <v>0</v>
      </c>
      <c r="K87" s="31">
        <f>SUBTOTAL(109,Personal[Agosto])</f>
        <v>0</v>
      </c>
      <c r="L87" s="58">
        <f>SUBTOTAL(109,Personal[Septiembre])</f>
        <v>0</v>
      </c>
      <c r="M87" s="31">
        <f>SUBTOTAL(109,Personal[Octubre])</f>
        <v>0</v>
      </c>
      <c r="N87" s="58">
        <f>SUBTOTAL(109,Personal[Noviembre])</f>
        <v>0</v>
      </c>
      <c r="O87" s="31">
        <f>SUBTOTAL(109,Personal[Diciembre])</f>
        <v>0</v>
      </c>
      <c r="P87" s="58">
        <f>SUBTOTAL(109,Personal[Año])</f>
        <v>0</v>
      </c>
      <c r="Q87" s="17"/>
    </row>
    <row r="88" spans="1:17" ht="20.100000000000001" customHeight="1" thickTop="1" x14ac:dyDescent="0.2">
      <c r="C88" s="75"/>
      <c r="D88" s="75"/>
      <c r="E88" s="75"/>
      <c r="F88" s="75"/>
      <c r="G88" s="75"/>
      <c r="H88" s="75"/>
      <c r="I88" s="75"/>
      <c r="J88" s="75"/>
      <c r="K88" s="75"/>
      <c r="L88" s="75"/>
      <c r="M88" s="75"/>
      <c r="N88" s="75"/>
      <c r="O88" s="75"/>
      <c r="P88" s="75"/>
      <c r="Q88" s="75"/>
    </row>
    <row r="89" spans="1:17" ht="21" customHeight="1" x14ac:dyDescent="0.2">
      <c r="A89" s="23" t="s">
        <v>20</v>
      </c>
      <c r="B89" s="85"/>
      <c r="C89" s="82" t="s">
        <v>57</v>
      </c>
      <c r="D89" s="63" t="s">
        <v>25</v>
      </c>
      <c r="E89" s="64" t="s">
        <v>27</v>
      </c>
      <c r="F89" s="63" t="s">
        <v>29</v>
      </c>
      <c r="G89" s="64" t="s">
        <v>31</v>
      </c>
      <c r="H89" s="63" t="s">
        <v>32</v>
      </c>
      <c r="I89" s="64" t="s">
        <v>34</v>
      </c>
      <c r="J89" s="63" t="s">
        <v>36</v>
      </c>
      <c r="K89" s="64" t="s">
        <v>38</v>
      </c>
      <c r="L89" s="63" t="s">
        <v>40</v>
      </c>
      <c r="M89" s="64" t="s">
        <v>42</v>
      </c>
      <c r="N89" s="63" t="s">
        <v>44</v>
      </c>
      <c r="O89" s="64" t="s">
        <v>46</v>
      </c>
      <c r="P89" s="63" t="s">
        <v>48</v>
      </c>
      <c r="Q89" s="64" t="s">
        <v>49</v>
      </c>
    </row>
    <row r="90" spans="1:17" ht="15.95" customHeight="1" x14ac:dyDescent="0.2">
      <c r="B90" s="85"/>
      <c r="C90" s="7" t="s">
        <v>58</v>
      </c>
      <c r="D90" s="30">
        <v>0</v>
      </c>
      <c r="E90" s="30">
        <v>0</v>
      </c>
      <c r="F90" s="30">
        <v>0</v>
      </c>
      <c r="G90" s="30">
        <v>0</v>
      </c>
      <c r="H90" s="30">
        <v>0</v>
      </c>
      <c r="I90" s="30">
        <v>0</v>
      </c>
      <c r="J90" s="30">
        <v>0</v>
      </c>
      <c r="K90" s="30"/>
      <c r="L90" s="30"/>
      <c r="M90" s="30"/>
      <c r="N90" s="30"/>
      <c r="O90" s="30"/>
      <c r="P90" s="30">
        <f>SUM(Finanzas[[#This Row],[Enero]:[Diciembre]])</f>
        <v>0</v>
      </c>
      <c r="Q90" s="30"/>
    </row>
    <row r="91" spans="1:17" ht="15.95" customHeight="1" x14ac:dyDescent="0.2">
      <c r="B91" s="85"/>
      <c r="C91" s="7" t="s">
        <v>58</v>
      </c>
      <c r="D91" s="30">
        <v>0</v>
      </c>
      <c r="E91" s="30">
        <v>0</v>
      </c>
      <c r="F91" s="30">
        <v>0</v>
      </c>
      <c r="G91" s="30">
        <v>0</v>
      </c>
      <c r="H91" s="30">
        <v>0</v>
      </c>
      <c r="I91" s="30">
        <v>0</v>
      </c>
      <c r="J91" s="30">
        <v>0</v>
      </c>
      <c r="K91" s="30"/>
      <c r="L91" s="30"/>
      <c r="M91" s="30"/>
      <c r="N91" s="30"/>
      <c r="O91" s="30"/>
      <c r="P91" s="30">
        <f>SUM(Finanzas[[#This Row],[Enero]:[Diciembre]])</f>
        <v>0</v>
      </c>
      <c r="Q91" s="30"/>
    </row>
    <row r="92" spans="1:17" ht="15.95" customHeight="1" x14ac:dyDescent="0.2">
      <c r="B92" s="85"/>
      <c r="C92" s="7" t="s">
        <v>58</v>
      </c>
      <c r="D92" s="30">
        <v>0</v>
      </c>
      <c r="E92" s="30">
        <v>0</v>
      </c>
      <c r="F92" s="30">
        <v>0</v>
      </c>
      <c r="G92" s="30">
        <v>0</v>
      </c>
      <c r="H92" s="30">
        <v>0</v>
      </c>
      <c r="I92" s="30">
        <v>0</v>
      </c>
      <c r="J92" s="30">
        <v>0</v>
      </c>
      <c r="K92" s="30"/>
      <c r="L92" s="30"/>
      <c r="M92" s="30"/>
      <c r="N92" s="30"/>
      <c r="O92" s="30"/>
      <c r="P92" s="30">
        <f>SUM(Finanzas[[#This Row],[Enero]:[Diciembre]])</f>
        <v>0</v>
      </c>
      <c r="Q92" s="30"/>
    </row>
    <row r="93" spans="1:17" ht="15.95" customHeight="1" x14ac:dyDescent="0.2">
      <c r="B93" s="85"/>
      <c r="C93" s="7" t="s">
        <v>58</v>
      </c>
      <c r="D93" s="30">
        <v>0</v>
      </c>
      <c r="E93" s="30">
        <v>0</v>
      </c>
      <c r="F93" s="30">
        <v>0</v>
      </c>
      <c r="G93" s="30">
        <v>0</v>
      </c>
      <c r="H93" s="30">
        <v>0</v>
      </c>
      <c r="I93" s="30">
        <v>0</v>
      </c>
      <c r="J93" s="30">
        <v>0</v>
      </c>
      <c r="K93" s="30"/>
      <c r="L93" s="30"/>
      <c r="M93" s="30"/>
      <c r="N93" s="30"/>
      <c r="O93" s="30"/>
      <c r="P93" s="30">
        <f>SUM(Finanzas[[#This Row],[Enero]:[Diciembre]])</f>
        <v>0</v>
      </c>
      <c r="Q93" s="30"/>
    </row>
    <row r="94" spans="1:17" ht="15.95" customHeight="1" x14ac:dyDescent="0.2">
      <c r="B94" s="85"/>
      <c r="C94" s="7" t="s">
        <v>58</v>
      </c>
      <c r="D94" s="30">
        <v>0</v>
      </c>
      <c r="E94" s="30">
        <v>0</v>
      </c>
      <c r="F94" s="30">
        <v>0</v>
      </c>
      <c r="G94" s="30">
        <v>0</v>
      </c>
      <c r="H94" s="30">
        <v>0</v>
      </c>
      <c r="I94" s="30">
        <v>0</v>
      </c>
      <c r="J94" s="30">
        <v>0</v>
      </c>
      <c r="K94" s="30"/>
      <c r="L94" s="30"/>
      <c r="M94" s="30"/>
      <c r="N94" s="30"/>
      <c r="O94" s="30"/>
      <c r="P94" s="30">
        <f>SUM(Finanzas[[#This Row],[Enero]:[Diciembre]])</f>
        <v>0</v>
      </c>
      <c r="Q94" s="30"/>
    </row>
    <row r="95" spans="1:17" ht="21" customHeight="1" thickBot="1" x14ac:dyDescent="0.25">
      <c r="B95" s="85"/>
      <c r="C95" s="16" t="s">
        <v>22</v>
      </c>
      <c r="D95" s="58">
        <f>SUBTOTAL(109,Finanzas[Enero])</f>
        <v>0</v>
      </c>
      <c r="E95" s="31">
        <f>SUBTOTAL(109,Finanzas[Febrero])</f>
        <v>0</v>
      </c>
      <c r="F95" s="58">
        <f>SUBTOTAL(109,Finanzas[Marzo])</f>
        <v>0</v>
      </c>
      <c r="G95" s="31">
        <f>SUBTOTAL(109,Finanzas[Abril])</f>
        <v>0</v>
      </c>
      <c r="H95" s="58">
        <f>SUBTOTAL(109,Finanzas[Mayo])</f>
        <v>0</v>
      </c>
      <c r="I95" s="31">
        <f>SUBTOTAL(109,Finanzas[Junio])</f>
        <v>0</v>
      </c>
      <c r="J95" s="58">
        <f>SUBTOTAL(109,Finanzas[Julio])</f>
        <v>0</v>
      </c>
      <c r="K95" s="31">
        <f>SUBTOTAL(109,Finanzas[Agosto])</f>
        <v>0</v>
      </c>
      <c r="L95" s="58">
        <f>SUBTOTAL(109,Finanzas[Septiembre])</f>
        <v>0</v>
      </c>
      <c r="M95" s="31">
        <f>SUBTOTAL(109,Finanzas[Octubre])</f>
        <v>0</v>
      </c>
      <c r="N95" s="58">
        <f>SUBTOTAL(109,Finanzas[Noviembre])</f>
        <v>0</v>
      </c>
      <c r="O95" s="31">
        <f>SUBTOTAL(109,Finanzas[Diciembre])</f>
        <v>0</v>
      </c>
      <c r="P95" s="58">
        <f>SUBTOTAL(109,Finanzas[Año])</f>
        <v>0</v>
      </c>
      <c r="Q95" s="17"/>
    </row>
    <row r="96" spans="1:17" ht="20.100000000000001" customHeight="1" thickTop="1" x14ac:dyDescent="0.2">
      <c r="C96" s="75"/>
      <c r="D96" s="75"/>
      <c r="E96" s="75"/>
      <c r="F96" s="75"/>
      <c r="G96" s="75"/>
      <c r="H96" s="75"/>
      <c r="I96" s="75"/>
      <c r="J96" s="75"/>
      <c r="K96" s="75"/>
      <c r="L96" s="75"/>
      <c r="M96" s="75"/>
      <c r="N96" s="75"/>
      <c r="O96" s="75"/>
      <c r="P96" s="75"/>
      <c r="Q96" s="75"/>
    </row>
    <row r="97" spans="1:17" ht="21" customHeight="1" x14ac:dyDescent="0.2">
      <c r="A97" s="23" t="s">
        <v>21</v>
      </c>
      <c r="B97" s="85"/>
      <c r="C97" s="82" t="s">
        <v>57</v>
      </c>
      <c r="D97" s="63" t="s">
        <v>25</v>
      </c>
      <c r="E97" s="12" t="s">
        <v>27</v>
      </c>
      <c r="F97" s="63" t="s">
        <v>29</v>
      </c>
      <c r="G97" s="12" t="s">
        <v>31</v>
      </c>
      <c r="H97" s="63" t="s">
        <v>32</v>
      </c>
      <c r="I97" s="64" t="s">
        <v>34</v>
      </c>
      <c r="J97" s="63" t="s">
        <v>36</v>
      </c>
      <c r="K97" s="64" t="s">
        <v>38</v>
      </c>
      <c r="L97" s="63" t="s">
        <v>40</v>
      </c>
      <c r="M97" s="64" t="s">
        <v>42</v>
      </c>
      <c r="N97" s="63" t="s">
        <v>44</v>
      </c>
      <c r="O97" s="64" t="s">
        <v>46</v>
      </c>
      <c r="P97" s="63" t="s">
        <v>48</v>
      </c>
      <c r="Q97" s="64" t="s">
        <v>49</v>
      </c>
    </row>
    <row r="98" spans="1:17" ht="15.95" customHeight="1" x14ac:dyDescent="0.2">
      <c r="B98" s="85"/>
      <c r="C98" s="7" t="s">
        <v>58</v>
      </c>
      <c r="D98" s="30">
        <v>0</v>
      </c>
      <c r="E98" s="30">
        <v>0</v>
      </c>
      <c r="F98" s="30">
        <v>0</v>
      </c>
      <c r="G98" s="30">
        <v>0</v>
      </c>
      <c r="H98" s="30">
        <v>0</v>
      </c>
      <c r="I98" s="30">
        <v>0</v>
      </c>
      <c r="J98" s="30">
        <v>0</v>
      </c>
      <c r="K98" s="30"/>
      <c r="L98" s="30"/>
      <c r="M98" s="30"/>
      <c r="N98" s="30"/>
      <c r="O98" s="30"/>
      <c r="P98" s="30">
        <f>SUM(Varios[[#This Row],[Enero]:[Diciembre]])</f>
        <v>0</v>
      </c>
      <c r="Q98" s="30"/>
    </row>
    <row r="99" spans="1:17" ht="15.95" customHeight="1" x14ac:dyDescent="0.2">
      <c r="B99" s="85"/>
      <c r="C99" s="7" t="s">
        <v>58</v>
      </c>
      <c r="D99" s="30">
        <v>0</v>
      </c>
      <c r="E99" s="30">
        <v>0</v>
      </c>
      <c r="F99" s="30">
        <v>0</v>
      </c>
      <c r="G99" s="30">
        <v>0</v>
      </c>
      <c r="H99" s="30">
        <v>0</v>
      </c>
      <c r="I99" s="30">
        <v>0</v>
      </c>
      <c r="J99" s="30">
        <v>0</v>
      </c>
      <c r="K99" s="30"/>
      <c r="L99" s="30"/>
      <c r="M99" s="30"/>
      <c r="N99" s="30"/>
      <c r="O99" s="30"/>
      <c r="P99" s="30">
        <f>SUM(Varios[[#This Row],[Enero]:[Diciembre]])</f>
        <v>0</v>
      </c>
      <c r="Q99" s="30"/>
    </row>
    <row r="100" spans="1:17" ht="15.95" customHeight="1" x14ac:dyDescent="0.2">
      <c r="B100" s="85"/>
      <c r="C100" s="7" t="s">
        <v>58</v>
      </c>
      <c r="D100" s="30">
        <v>0</v>
      </c>
      <c r="E100" s="30">
        <v>0</v>
      </c>
      <c r="F100" s="30">
        <v>0</v>
      </c>
      <c r="G100" s="30">
        <v>0</v>
      </c>
      <c r="H100" s="30">
        <v>0</v>
      </c>
      <c r="I100" s="30">
        <v>0</v>
      </c>
      <c r="J100" s="30">
        <v>0</v>
      </c>
      <c r="K100" s="30"/>
      <c r="L100" s="30"/>
      <c r="M100" s="30"/>
      <c r="N100" s="30"/>
      <c r="O100" s="30"/>
      <c r="P100" s="30">
        <f>SUM(Varios[[#This Row],[Enero]:[Diciembre]])</f>
        <v>0</v>
      </c>
      <c r="Q100" s="30"/>
    </row>
    <row r="101" spans="1:17" ht="15.95" customHeight="1" x14ac:dyDescent="0.2">
      <c r="B101" s="85"/>
      <c r="C101" s="7" t="s">
        <v>58</v>
      </c>
      <c r="D101" s="30">
        <v>0</v>
      </c>
      <c r="E101" s="30">
        <v>0</v>
      </c>
      <c r="F101" s="30">
        <v>0</v>
      </c>
      <c r="G101" s="30">
        <v>0</v>
      </c>
      <c r="H101" s="30">
        <v>0</v>
      </c>
      <c r="I101" s="30">
        <v>0</v>
      </c>
      <c r="J101" s="30">
        <v>0</v>
      </c>
      <c r="K101" s="30"/>
      <c r="L101" s="30"/>
      <c r="M101" s="30"/>
      <c r="N101" s="30"/>
      <c r="O101" s="30"/>
      <c r="P101" s="30">
        <f>SUM(Varios[[#This Row],[Enero]:[Diciembre]])</f>
        <v>0</v>
      </c>
      <c r="Q101" s="30"/>
    </row>
    <row r="102" spans="1:17" ht="15.95" customHeight="1" x14ac:dyDescent="0.2">
      <c r="B102" s="85"/>
      <c r="C102" s="7" t="s">
        <v>58</v>
      </c>
      <c r="D102" s="30">
        <v>0</v>
      </c>
      <c r="E102" s="30">
        <v>0</v>
      </c>
      <c r="F102" s="30">
        <v>0</v>
      </c>
      <c r="G102" s="30">
        <v>0</v>
      </c>
      <c r="H102" s="30">
        <v>0</v>
      </c>
      <c r="I102" s="30">
        <v>0</v>
      </c>
      <c r="J102" s="30">
        <v>0</v>
      </c>
      <c r="K102" s="30"/>
      <c r="L102" s="30"/>
      <c r="M102" s="30"/>
      <c r="N102" s="30"/>
      <c r="O102" s="30"/>
      <c r="P102" s="30">
        <f>SUM(Varios[[#This Row],[Enero]:[Diciembre]])</f>
        <v>0</v>
      </c>
      <c r="Q102" s="30"/>
    </row>
    <row r="103" spans="1:17" ht="21" customHeight="1" thickBot="1" x14ac:dyDescent="0.25">
      <c r="B103" s="83"/>
      <c r="C103" s="70" t="s">
        <v>22</v>
      </c>
      <c r="D103" s="71">
        <f>SUBTOTAL(109,Varios[Enero])</f>
        <v>0</v>
      </c>
      <c r="E103" s="68">
        <f>SUBTOTAL(109,Varios[Febrero])</f>
        <v>0</v>
      </c>
      <c r="F103" s="71">
        <f>SUBTOTAL(109,Varios[Marzo])</f>
        <v>0</v>
      </c>
      <c r="G103" s="68">
        <f>SUBTOTAL(109,Varios[Abril])</f>
        <v>0</v>
      </c>
      <c r="H103" s="71">
        <f>SUBTOTAL(109,Varios[Mayo])</f>
        <v>0</v>
      </c>
      <c r="I103" s="68">
        <f>SUBTOTAL(109,Varios[Junio])</f>
        <v>0</v>
      </c>
      <c r="J103" s="71">
        <f>SUBTOTAL(109,Varios[Julio])</f>
        <v>0</v>
      </c>
      <c r="K103" s="68">
        <f>SUBTOTAL(109,Varios[Agosto])</f>
        <v>0</v>
      </c>
      <c r="L103" s="71">
        <f>SUBTOTAL(109,Varios[Septiembre])</f>
        <v>0</v>
      </c>
      <c r="M103" s="68">
        <f>SUBTOTAL(109,Varios[Octubre])</f>
        <v>0</v>
      </c>
      <c r="N103" s="71">
        <f>SUBTOTAL(109,Varios[Noviembre])</f>
        <v>0</v>
      </c>
      <c r="O103" s="68">
        <f>SUBTOTAL(109,Varios[Diciembre])</f>
        <v>0</v>
      </c>
      <c r="P103" s="71">
        <f>SUBTOTAL(109,Varios[Año])</f>
        <v>0</v>
      </c>
      <c r="Q103" s="69"/>
    </row>
    <row r="104" spans="1:17" ht="20.100000000000001" customHeight="1" thickTop="1" x14ac:dyDescent="0.2">
      <c r="C104" s="74"/>
      <c r="D104" s="74"/>
      <c r="E104" s="74"/>
      <c r="F104" s="74"/>
      <c r="G104" s="74"/>
      <c r="H104" s="74"/>
      <c r="I104" s="74"/>
      <c r="J104" s="74"/>
      <c r="K104" s="74"/>
      <c r="L104" s="74"/>
      <c r="M104" s="74"/>
      <c r="N104" s="74"/>
      <c r="O104" s="74"/>
      <c r="P104" s="74"/>
      <c r="Q104" s="74"/>
    </row>
    <row r="105" spans="1:17" ht="21" customHeight="1" x14ac:dyDescent="0.2">
      <c r="A105" s="23" t="s">
        <v>53</v>
      </c>
      <c r="B105" s="83"/>
      <c r="C105" s="38" t="s">
        <v>23</v>
      </c>
      <c r="D105" s="41" t="s">
        <v>24</v>
      </c>
      <c r="E105" s="44" t="s">
        <v>26</v>
      </c>
      <c r="F105" s="46" t="s">
        <v>28</v>
      </c>
      <c r="G105" s="44" t="s">
        <v>30</v>
      </c>
      <c r="H105" s="47" t="s">
        <v>51</v>
      </c>
      <c r="I105" s="44" t="s">
        <v>33</v>
      </c>
      <c r="J105" s="53" t="s">
        <v>35</v>
      </c>
      <c r="K105" s="44" t="s">
        <v>37</v>
      </c>
      <c r="L105" s="53" t="s">
        <v>39</v>
      </c>
      <c r="M105" s="44" t="s">
        <v>41</v>
      </c>
      <c r="N105" s="53" t="s">
        <v>43</v>
      </c>
      <c r="O105" s="44" t="s">
        <v>45</v>
      </c>
      <c r="P105" s="53" t="s">
        <v>47</v>
      </c>
      <c r="Q105" s="38" t="s">
        <v>50</v>
      </c>
    </row>
    <row r="106" spans="1:17" ht="15.95" customHeight="1" x14ac:dyDescent="0.2">
      <c r="B106" s="83"/>
      <c r="C106" s="39" t="s">
        <v>58</v>
      </c>
      <c r="D106" s="42">
        <f>SUM(Varios[[#Totals],[Enero]],Finanzas[[#Totals],[Enero]],Personal[[#Totals],[Enero]],DuesAndSubscription[[#Totals],[Enero]],Recreo[[#Totals],[Enero]],Vacaciones[[#Totals],[Enero]],Salud[[#Totals],[Enero]],Entretenimiento[[#Totals],[Enero]],Transporte[[#Totals],[Enero]],Diario[[#Totals],[Columna1]],Hogar[[#Totals],[Enero]])</f>
        <v>0</v>
      </c>
      <c r="E106" s="45">
        <f>SUM(Varios[[#Totals],[Febrero]],Finanzas[[#Totals],[Febrero]],Personal[[#Totals],[Febrero]],DuesAndSubscription[[#Totals],[Febrero]],Recreo[[#Totals],[Febrero]],Vacaciones[[#Totals],[Febrero]],Salud[[#Totals],[Febrero]],Entretenimiento[[#Totals],[Febrero]],Transporte[[#Totals],[Febrero]],Diario[[#Totals],[Febrero]],Hogar[[#Totals],[Febrero]])</f>
        <v>0</v>
      </c>
      <c r="F106" s="48">
        <f>SUM(Varios[[#Totals],[Marzo]],Finanzas[[#Totals],[Marzo]],Personal[[#Totals],[Marzo]],DuesAndSubscription[[#Totals],[Marzo]],Recreo[[#Totals],[Marzo]],Vacaciones[[#Totals],[Marzo]],Salud[[#Totals],[Marzo]],Entretenimiento[[#Totals],[Marzo]],Transporte[[#Totals],[Marzo]],Diario[[#Totals],[Marzo]],Hogar[[#Totals],[Marzo]])</f>
        <v>0</v>
      </c>
      <c r="G106" s="45">
        <f>SUM(Varios[[#Totals],[Abril]],Finanzas[[#Totals],[Abril]],Personal[[#Totals],[Abril]],DuesAndSubscription[[#Totals],[Abril]],Recreo[[#Totals],[Abril]],Vacaciones[[#Totals],[Abril]],Salud[[#Totals],[Abril]],Entretenimiento[[#Totals],[Abril]],Transporte[[#Totals],[Abril]],Diario[[#Totals],[Abril]],Hogar[[#Totals],[Abril]])</f>
        <v>0</v>
      </c>
      <c r="H106" s="49">
        <f>SUM(Varios[[#Totals],[Mayo]],Finanzas[[#Totals],[Mayo]],Personal[[#Totals],[Mayo]],DuesAndSubscription[[#Totals],[Mayo]],Recreo[[#Totals],[Mayo]],Vacaciones[[#Totals],[Mayo]],Salud[[#Totals],[Mayo]],Entretenimiento[[#Totals],[Mayo]],Transporte[[#Totals],[Mayo]],Diario[[#Totals],[Mayo]],Hogar[[#Totals],[Mayo]])</f>
        <v>0</v>
      </c>
      <c r="I106" s="45">
        <f>SUM(Varios[[#Totals],[Junio]],Finanzas[[#Totals],[Junio]],Personal[[#Totals],[Junio]],DuesAndSubscription[[#Totals],[Junio]],Recreo[[#Totals],[Junio]],Vacaciones[[#Totals],[Junio]],Salud[[#Totals],[Junio]],Entretenimiento[[#Totals],[Junio]],Transporte[[#Totals],[Junio]],Diario[[#Totals],[Junio]],Hogar[[#Totals],[Junio]])</f>
        <v>0</v>
      </c>
      <c r="J106" s="54">
        <f>SUM(Varios[[#Totals],[Julio]],Finanzas[[#Totals],[Julio]],Personal[[#Totals],[Julio]],DuesAndSubscription[[#Totals],[Julio]],Recreo[[#Totals],[Julio]],Vacaciones[[#Totals],[Julio]],Salud[[#Totals],[Julio]],Entretenimiento[[#Totals],[Julio]],Transporte[[#Totals],[Julio]],Diario[[#Totals],[Julio]],Hogar[[#Totals],[Julio]])</f>
        <v>0</v>
      </c>
      <c r="K106" s="45">
        <f>SUM(Varios[[#Totals],[Agosto]],Finanzas[[#Totals],[Agosto]],Personal[[#Totals],[Agosto]],DuesAndSubscription[[#Totals],[Agosto]],Recreo[[#Totals],[Agosto]],Vacaciones[[#Totals],[Agosto]],Salud[[#Totals],[Agosto]],Entretenimiento[[#Totals],[Agosto]],Transporte[[#Totals],[Agosto]],Diario[[#Totals],[Agosto]],Hogar[[#Totals],[Agosto]])</f>
        <v>0</v>
      </c>
      <c r="L106" s="54">
        <f>SUM(Varios[[#Totals],[Septiembre]],Finanzas[[#Totals],[Septiembre]],Personal[[#Totals],[Septiembre]],DuesAndSubscription[[#Totals],[Septiembre]],Recreo[[#Totals],[Septiembre]],Vacaciones[[#Totals],[Septiembre]],Salud[[#Totals],[Septiembre]],Entretenimiento[[#Totals],[Septiembre]],Transporte[[#Totals],[Septiembre]],Diario[[#Totals],[Septiembre]],Hogar[[#Totals],[Septiembre]])</f>
        <v>0</v>
      </c>
      <c r="M106" s="45">
        <f>SUM(Varios[[#Totals],[Octubre]],Finanzas[[#Totals],[Octubre]],Personal[[#Totals],[Octubre]],DuesAndSubscription[[#Totals],[Octubre]],Recreo[[#Totals],[Octubre]],Vacaciones[[#Totals],[Octubre]],Salud[[#Totals],[Octubre]],Entretenimiento[[#Totals],[Octubre]],Transporte[[#Totals],[Octubre]],Diario[[#Totals],[Octubre]],Hogar[[#Totals],[Octubre]])</f>
        <v>0</v>
      </c>
      <c r="N106" s="54">
        <f>SUM(Varios[[#Totals],[Noviembre]],Finanzas[[#Totals],[Noviembre]],Personal[[#Totals],[Noviembre]],DuesAndSubscription[[#Totals],[Noviembre]],Recreo[[#Totals],[Noviembre]],Vacaciones[[#Totals],[Noviembre]],Salud[[#Totals],[Noviembre]],Entretenimiento[[#Totals],[Noviembre]],Transporte[[#Totals],[Noviembre]],Diario[[#Totals],[Noviembre]],Hogar[[#Totals],[Noviembre]])</f>
        <v>0</v>
      </c>
      <c r="O106" s="45">
        <f>SUM(Varios[[#Totals],[Diciembre]],Finanzas[[#Totals],[Diciembre]],Personal[[#Totals],[Diciembre]],DuesAndSubscription[[#Totals],[Diciembre]],Recreo[[#Totals],[Diciembre]],Vacaciones[[#Totals],[Diciembre]],Salud[[#Totals],[Diciembre]],Entretenimiento[[#Totals],[Diciembre]],Transporte[[#Totals],[Diciembre]],Diario[[#Totals],[Diciembre]],Hogar[[#Totals],[Diciembre]])</f>
        <v>0</v>
      </c>
      <c r="P106" s="54">
        <f>SUM(Varios[[#Totals],[Año]],Finanzas[[#Totals],[Año]],Personal[[#Totals],[Año]],DuesAndSubscription[[#Totals],[Año]],Recreo[[#Totals],[Año]],Vacaciones[[#Totals],[Año]],Salud[[#Totals],[Año]],Entretenimiento[[#Totals],[Año]],Transporte[[#Totals],[Año]],Diario[[#Totals],[Año]],Hogar[[#Totals],[Año]])</f>
        <v>0</v>
      </c>
      <c r="Q106" s="52"/>
    </row>
    <row r="107" spans="1:17" ht="15.95" customHeight="1" x14ac:dyDescent="0.2">
      <c r="B107" s="83"/>
      <c r="C107" s="39" t="s">
        <v>58</v>
      </c>
      <c r="D107" s="42">
        <f>Ingresos[[#Totals],[Enero]]-D106</f>
        <v>0</v>
      </c>
      <c r="E107" s="45">
        <f>Ingresos[[#Totals],[Febrero]]-E106</f>
        <v>0</v>
      </c>
      <c r="F107" s="48">
        <f>Ingresos[[#Totals],[Marzo]]-F106</f>
        <v>0</v>
      </c>
      <c r="G107" s="45">
        <f>Ingresos[[#Totals],[Abril]]-G106</f>
        <v>0</v>
      </c>
      <c r="H107" s="49">
        <f>Ingresos[[#Totals],[Mayo]]-H106</f>
        <v>0</v>
      </c>
      <c r="I107" s="45">
        <f>Ingresos[[#Totals],[Junio]]-I106</f>
        <v>0</v>
      </c>
      <c r="J107" s="54">
        <f>Ingresos[[#Totals],[Julio]]-J106</f>
        <v>0</v>
      </c>
      <c r="K107" s="45">
        <f>Ingresos[[#Totals],[Agosto]]-K106</f>
        <v>0</v>
      </c>
      <c r="L107" s="54">
        <f>Ingresos[[#Totals],[Septiembre]]-L106</f>
        <v>0</v>
      </c>
      <c r="M107" s="45">
        <f>Ingresos[[#Totals],[Octubre]]-M106</f>
        <v>0</v>
      </c>
      <c r="N107" s="54">
        <f>Ingresos[[#Totals],[Noviembre]]-N106</f>
        <v>0</v>
      </c>
      <c r="O107" s="45">
        <f>Ingresos[[#Totals],[Diciembre]]-O106</f>
        <v>0</v>
      </c>
      <c r="P107" s="54">
        <f>Ingresos[[#Totals],[Año]]-P106</f>
        <v>0</v>
      </c>
      <c r="Q107" s="52"/>
    </row>
    <row r="108" spans="1:17" ht="8.1" customHeight="1" x14ac:dyDescent="0.2">
      <c r="B108" s="83"/>
      <c r="C108" s="40"/>
      <c r="D108" s="43"/>
      <c r="E108" s="40"/>
      <c r="F108" s="50"/>
      <c r="G108" s="40"/>
      <c r="H108" s="51"/>
      <c r="I108" s="40"/>
      <c r="J108" s="55"/>
      <c r="K108" s="40"/>
      <c r="L108" s="55"/>
      <c r="M108" s="40"/>
      <c r="N108" s="55"/>
      <c r="O108" s="40"/>
      <c r="P108" s="55"/>
      <c r="Q108" s="37"/>
    </row>
  </sheetData>
  <mergeCells count="10">
    <mergeCell ref="C28:Q28"/>
    <mergeCell ref="C104:Q104"/>
    <mergeCell ref="C96:Q96"/>
    <mergeCell ref="C88:Q88"/>
    <mergeCell ref="C80:Q80"/>
    <mergeCell ref="C70:Q70"/>
    <mergeCell ref="C63:Q63"/>
    <mergeCell ref="C54:Q54"/>
    <mergeCell ref="C44:Q44"/>
    <mergeCell ref="C37:Q37"/>
  </mergeCells>
  <conditionalFormatting sqref="D107:P107">
    <cfRule type="cellIs" dxfId="303" priority="1" operator="lessThan">
      <formula>0</formula>
    </cfRule>
  </conditionalFormatting>
  <printOptions horizontalCentered="1"/>
  <pageMargins left="0.4" right="0.4" top="0.4" bottom="0.4" header="0.3" footer="0.3"/>
  <pageSetup paperSize="9" fitToHeight="0" orientation="landscape" r:id="rId1"/>
  <headerFooter differentFirst="1">
    <oddFooter>Page &amp;P of &amp;N</oddFooter>
  </headerFooter>
  <ignoredErrors>
    <ignoredError sqref="D106:P106" calculatedColumn="1"/>
    <ignoredError sqref="P6:P8 P13:P17 P21:P26 P30:P35 P39:P42 P46:P52 P56:P61 P65:P68 P72:P78 P82:P86 P90:P94 P98:P102" emptyCellReference="1"/>
  </ignoredErrors>
  <tableParts count="13">
    <tablePart r:id="rId2"/>
    <tablePart r:id="rId3"/>
    <tablePart r:id="rId4"/>
    <tablePart r:id="rId5"/>
    <tablePart r:id="rId6"/>
    <tablePart r:id="rId7"/>
    <tablePart r:id="rId8"/>
    <tablePart r:id="rId9"/>
    <tablePart r:id="rId10"/>
    <tablePart r:id="rId11"/>
    <tablePart r:id="rId12"/>
    <tablePart r:id="rId13"/>
    <tablePart r:id="rId14"/>
  </tableParts>
  <extLst>
    <ext xmlns:x14="http://schemas.microsoft.com/office/spreadsheetml/2009/9/main" uri="{05C60535-1F16-4fd2-B633-F4F36F0B64E0}">
      <x14:sparklineGroups xmlns:xm="http://schemas.microsoft.com/office/excel/2006/main">
        <x14:sparklineGroup displayEmptyCellsAs="gap" high="1" low="1">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'FORMATO DE PRESUPUESTO ANUAL'!D98:O98</xm:f>
              <xm:sqref>Q98</xm:sqref>
            </x14:sparkline>
            <x14:sparkline>
              <xm:f>'FORMATO DE PRESUPUESTO ANUAL'!D99:O99</xm:f>
              <xm:sqref>Q99</xm:sqref>
            </x14:sparkline>
            <x14:sparkline>
              <xm:f>'FORMATO DE PRESUPUESTO ANUAL'!D100:O100</xm:f>
              <xm:sqref>Q100</xm:sqref>
            </x14:sparkline>
            <x14:sparkline>
              <xm:f>'FORMATO DE PRESUPUESTO ANUAL'!D101:O101</xm:f>
              <xm:sqref>Q101</xm:sqref>
            </x14:sparkline>
            <x14:sparkline>
              <xm:f>'FORMATO DE PRESUPUESTO ANUAL'!D102:O102</xm:f>
              <xm:sqref>Q102</xm:sqref>
            </x14:sparkline>
            <x14:sparkline>
              <xm:f>'FORMATO DE PRESUPUESTO ANUAL'!D103:O103</xm:f>
              <xm:sqref>Q103</xm:sqref>
            </x14:sparkline>
          </x14:sparklines>
        </x14:sparklineGroup>
        <x14:sparklineGroup displayEmptyCellsAs="gap" high="1" low="1">
          <x14:colorSeries theme="0"/>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'FORMATO DE PRESUPUESTO ANUAL'!D106:O106</xm:f>
              <xm:sqref>Q106</xm:sqref>
            </x14:sparkline>
            <x14:sparkline>
              <xm:f>'FORMATO DE PRESUPUESTO ANUAL'!D107:O107</xm:f>
              <xm:sqref>Q107</xm:sqref>
            </x14:sparkline>
          </x14:sparklines>
        </x14:sparklineGroup>
        <x14:sparklineGroup displayEmptyCellsAs="gap" high="1" low="1">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'FORMATO DE PRESUPUESTO ANUAL'!D90:O90</xm:f>
              <xm:sqref>Q90</xm:sqref>
            </x14:sparkline>
            <x14:sparkline>
              <xm:f>'FORMATO DE PRESUPUESTO ANUAL'!D91:O91</xm:f>
              <xm:sqref>Q91</xm:sqref>
            </x14:sparkline>
            <x14:sparkline>
              <xm:f>'FORMATO DE PRESUPUESTO ANUAL'!D92:O92</xm:f>
              <xm:sqref>Q92</xm:sqref>
            </x14:sparkline>
            <x14:sparkline>
              <xm:f>'FORMATO DE PRESUPUESTO ANUAL'!D93:O93</xm:f>
              <xm:sqref>Q93</xm:sqref>
            </x14:sparkline>
            <x14:sparkline>
              <xm:f>'FORMATO DE PRESUPUESTO ANUAL'!D94:O94</xm:f>
              <xm:sqref>Q94</xm:sqref>
            </x14:sparkline>
            <x14:sparkline>
              <xm:f>'FORMATO DE PRESUPUESTO ANUAL'!D95:O95</xm:f>
              <xm:sqref>Q95</xm:sqref>
            </x14:sparkline>
          </x14:sparklines>
        </x14:sparklineGroup>
        <x14:sparklineGroup displayEmptyCellsAs="gap" high="1" low="1">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'FORMATO DE PRESUPUESTO ANUAL'!D82:O82</xm:f>
              <xm:sqref>Q82</xm:sqref>
            </x14:sparkline>
            <x14:sparkline>
              <xm:f>'FORMATO DE PRESUPUESTO ANUAL'!D83:O83</xm:f>
              <xm:sqref>Q83</xm:sqref>
            </x14:sparkline>
            <x14:sparkline>
              <xm:f>'FORMATO DE PRESUPUESTO ANUAL'!D84:O84</xm:f>
              <xm:sqref>Q84</xm:sqref>
            </x14:sparkline>
            <x14:sparkline>
              <xm:f>'FORMATO DE PRESUPUESTO ANUAL'!D85:O85</xm:f>
              <xm:sqref>Q85</xm:sqref>
            </x14:sparkline>
            <x14:sparkline>
              <xm:f>'FORMATO DE PRESUPUESTO ANUAL'!D86:O86</xm:f>
              <xm:sqref>Q86</xm:sqref>
            </x14:sparkline>
            <x14:sparkline>
              <xm:f>'FORMATO DE PRESUPUESTO ANUAL'!D87:O87</xm:f>
              <xm:sqref>Q87</xm:sqref>
            </x14:sparkline>
          </x14:sparklines>
        </x14:sparklineGroup>
        <x14:sparklineGroup displayEmptyCellsAs="gap" high="1" low="1">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'FORMATO DE PRESUPUESTO ANUAL'!D72:O72</xm:f>
              <xm:sqref>Q72</xm:sqref>
            </x14:sparkline>
            <x14:sparkline>
              <xm:f>'FORMATO DE PRESUPUESTO ANUAL'!D73:O73</xm:f>
              <xm:sqref>Q73</xm:sqref>
            </x14:sparkline>
            <x14:sparkline>
              <xm:f>'FORMATO DE PRESUPUESTO ANUAL'!D74:O74</xm:f>
              <xm:sqref>Q74</xm:sqref>
            </x14:sparkline>
            <x14:sparkline>
              <xm:f>'FORMATO DE PRESUPUESTO ANUAL'!D75:O75</xm:f>
              <xm:sqref>Q75</xm:sqref>
            </x14:sparkline>
            <x14:sparkline>
              <xm:f>'FORMATO DE PRESUPUESTO ANUAL'!D76:O76</xm:f>
              <xm:sqref>Q76</xm:sqref>
            </x14:sparkline>
            <x14:sparkline>
              <xm:f>'FORMATO DE PRESUPUESTO ANUAL'!D77:O77</xm:f>
              <xm:sqref>Q77</xm:sqref>
            </x14:sparkline>
            <x14:sparkline>
              <xm:f>'FORMATO DE PRESUPUESTO ANUAL'!D78:O78</xm:f>
              <xm:sqref>Q78</xm:sqref>
            </x14:sparkline>
            <x14:sparkline>
              <xm:f>'FORMATO DE PRESUPUESTO ANUAL'!D79:O79</xm:f>
              <xm:sqref>Q79</xm:sqref>
            </x14:sparkline>
          </x14:sparklines>
        </x14:sparklineGroup>
        <x14:sparklineGroup displayEmptyCellsAs="gap" high="1" low="1">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'FORMATO DE PRESUPUESTO ANUAL'!D65:O65</xm:f>
              <xm:sqref>Q65</xm:sqref>
            </x14:sparkline>
            <x14:sparkline>
              <xm:f>'FORMATO DE PRESUPUESTO ANUAL'!D66:O66</xm:f>
              <xm:sqref>Q66</xm:sqref>
            </x14:sparkline>
            <x14:sparkline>
              <xm:f>'FORMATO DE PRESUPUESTO ANUAL'!D67:O67</xm:f>
              <xm:sqref>Q67</xm:sqref>
            </x14:sparkline>
            <x14:sparkline>
              <xm:f>'FORMATO DE PRESUPUESTO ANUAL'!D68:O68</xm:f>
              <xm:sqref>Q68</xm:sqref>
            </x14:sparkline>
            <x14:sparkline>
              <xm:f>'FORMATO DE PRESUPUESTO ANUAL'!D69:O69</xm:f>
              <xm:sqref>Q69</xm:sqref>
            </x14:sparkline>
          </x14:sparklines>
        </x14:sparklineGroup>
        <x14:sparklineGroup displayEmptyCellsAs="gap" high="1" low="1">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'FORMATO DE PRESUPUESTO ANUAL'!D56:O56</xm:f>
              <xm:sqref>Q56</xm:sqref>
            </x14:sparkline>
            <x14:sparkline>
              <xm:f>'FORMATO DE PRESUPUESTO ANUAL'!D57:O57</xm:f>
              <xm:sqref>Q57</xm:sqref>
            </x14:sparkline>
            <x14:sparkline>
              <xm:f>'FORMATO DE PRESUPUESTO ANUAL'!D58:O58</xm:f>
              <xm:sqref>Q58</xm:sqref>
            </x14:sparkline>
            <x14:sparkline>
              <xm:f>'FORMATO DE PRESUPUESTO ANUAL'!D59:O59</xm:f>
              <xm:sqref>Q59</xm:sqref>
            </x14:sparkline>
            <x14:sparkline>
              <xm:f>'FORMATO DE PRESUPUESTO ANUAL'!D60:O60</xm:f>
              <xm:sqref>Q60</xm:sqref>
            </x14:sparkline>
            <x14:sparkline>
              <xm:f>'FORMATO DE PRESUPUESTO ANUAL'!D61:O61</xm:f>
              <xm:sqref>Q61</xm:sqref>
            </x14:sparkline>
            <x14:sparkline>
              <xm:f>'FORMATO DE PRESUPUESTO ANUAL'!D62:O62</xm:f>
              <xm:sqref>Q62</xm:sqref>
            </x14:sparkline>
          </x14:sparklines>
        </x14:sparklineGroup>
        <x14:sparklineGroup displayEmptyCellsAs="gap" high="1" low="1">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'FORMATO DE PRESUPUESTO ANUAL'!D46:O46</xm:f>
              <xm:sqref>Q46</xm:sqref>
            </x14:sparkline>
            <x14:sparkline>
              <xm:f>'FORMATO DE PRESUPUESTO ANUAL'!D47:O47</xm:f>
              <xm:sqref>Q47</xm:sqref>
            </x14:sparkline>
            <x14:sparkline>
              <xm:f>'FORMATO DE PRESUPUESTO ANUAL'!D48:O48</xm:f>
              <xm:sqref>Q48</xm:sqref>
            </x14:sparkline>
            <x14:sparkline>
              <xm:f>'FORMATO DE PRESUPUESTO ANUAL'!D49:O49</xm:f>
              <xm:sqref>Q49</xm:sqref>
            </x14:sparkline>
            <x14:sparkline>
              <xm:f>'FORMATO DE PRESUPUESTO ANUAL'!D50:O50</xm:f>
              <xm:sqref>Q50</xm:sqref>
            </x14:sparkline>
            <x14:sparkline>
              <xm:f>'FORMATO DE PRESUPUESTO ANUAL'!D51:O51</xm:f>
              <xm:sqref>Q51</xm:sqref>
            </x14:sparkline>
            <x14:sparkline>
              <xm:f>'FORMATO DE PRESUPUESTO ANUAL'!D52:O52</xm:f>
              <xm:sqref>Q52</xm:sqref>
            </x14:sparkline>
            <x14:sparkline>
              <xm:f>'FORMATO DE PRESUPUESTO ANUAL'!D53:O53</xm:f>
              <xm:sqref>Q53</xm:sqref>
            </x14:sparkline>
          </x14:sparklines>
        </x14:sparklineGroup>
        <x14:sparklineGroup displayEmptyCellsAs="gap" high="1" low="1">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'FORMATO DE PRESUPUESTO ANUAL'!D39:O39</xm:f>
              <xm:sqref>Q39</xm:sqref>
            </x14:sparkline>
            <x14:sparkline>
              <xm:f>'FORMATO DE PRESUPUESTO ANUAL'!D40:O40</xm:f>
              <xm:sqref>Q40</xm:sqref>
            </x14:sparkline>
            <x14:sparkline>
              <xm:f>'FORMATO DE PRESUPUESTO ANUAL'!D41:O41</xm:f>
              <xm:sqref>Q41</xm:sqref>
            </x14:sparkline>
            <x14:sparkline>
              <xm:f>'FORMATO DE PRESUPUESTO ANUAL'!D42:O42</xm:f>
              <xm:sqref>Q42</xm:sqref>
            </x14:sparkline>
            <x14:sparkline>
              <xm:f>'FORMATO DE PRESUPUESTO ANUAL'!D43:O43</xm:f>
              <xm:sqref>Q43</xm:sqref>
            </x14:sparkline>
          </x14:sparklines>
        </x14:sparklineGroup>
        <x14:sparklineGroup displayEmptyCellsAs="gap" high="1" low="1">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'FORMATO DE PRESUPUESTO ANUAL'!D30:O30</xm:f>
              <xm:sqref>Q30</xm:sqref>
            </x14:sparkline>
            <x14:sparkline>
              <xm:f>'FORMATO DE PRESUPUESTO ANUAL'!D31:O31</xm:f>
              <xm:sqref>Q31</xm:sqref>
            </x14:sparkline>
            <x14:sparkline>
              <xm:f>'FORMATO DE PRESUPUESTO ANUAL'!D32:O32</xm:f>
              <xm:sqref>Q32</xm:sqref>
            </x14:sparkline>
            <x14:sparkline>
              <xm:f>'FORMATO DE PRESUPUESTO ANUAL'!D33:O33</xm:f>
              <xm:sqref>Q33</xm:sqref>
            </x14:sparkline>
            <x14:sparkline>
              <xm:f>'FORMATO DE PRESUPUESTO ANUAL'!D34:O34</xm:f>
              <xm:sqref>Q34</xm:sqref>
            </x14:sparkline>
            <x14:sparkline>
              <xm:f>'FORMATO DE PRESUPUESTO ANUAL'!D35:O35</xm:f>
              <xm:sqref>Q35</xm:sqref>
            </x14:sparkline>
            <x14:sparkline>
              <xm:f>'FORMATO DE PRESUPUESTO ANUAL'!D36:O36</xm:f>
              <xm:sqref>Q36</xm:sqref>
            </x14:sparkline>
          </x14:sparklines>
        </x14:sparklineGroup>
        <x14:sparklineGroup displayEmptyCellsAs="gap" high="1" low="1">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'FORMATO DE PRESUPUESTO ANUAL'!D21:O21</xm:f>
              <xm:sqref>Q21</xm:sqref>
            </x14:sparkline>
            <x14:sparkline>
              <xm:f>'FORMATO DE PRESUPUESTO ANUAL'!D22:O22</xm:f>
              <xm:sqref>Q22</xm:sqref>
            </x14:sparkline>
            <x14:sparkline>
              <xm:f>'FORMATO DE PRESUPUESTO ANUAL'!D23:O23</xm:f>
              <xm:sqref>Q23</xm:sqref>
            </x14:sparkline>
            <x14:sparkline>
              <xm:f>'FORMATO DE PRESUPUESTO ANUAL'!D24:O24</xm:f>
              <xm:sqref>Q24</xm:sqref>
            </x14:sparkline>
            <x14:sparkline>
              <xm:f>'FORMATO DE PRESUPUESTO ANUAL'!D25:O25</xm:f>
              <xm:sqref>Q25</xm:sqref>
            </x14:sparkline>
            <x14:sparkline>
              <xm:f>'FORMATO DE PRESUPUESTO ANUAL'!D26:O26</xm:f>
              <xm:sqref>Q26</xm:sqref>
            </x14:sparkline>
            <x14:sparkline>
              <xm:f>'FORMATO DE PRESUPUESTO ANUAL'!D27:O27</xm:f>
              <xm:sqref>Q27</xm:sqref>
            </x14:sparkline>
          </x14:sparklines>
        </x14:sparklineGroup>
        <x14:sparklineGroup displayEmptyCellsAs="gap" high="1" low="1">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'FORMATO DE PRESUPUESTO ANUAL'!D13:O13</xm:f>
              <xm:sqref>Q13</xm:sqref>
            </x14:sparkline>
          </x14:sparklines>
        </x14:sparklineGroup>
        <x14:sparklineGroup displayEmptyCellsAs="gap" high="1" low="1">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'FORMATO DE PRESUPUESTO ANUAL'!D6:O6</xm:f>
              <xm:sqref>Q6</xm:sqref>
            </x14:sparkline>
            <x14:sparkline>
              <xm:f>'FORMATO DE PRESUPUESTO ANUAL'!D7:O7</xm:f>
              <xm:sqref>Q7</xm:sqref>
            </x14:sparkline>
            <x14:sparkline>
              <xm:f>'FORMATO DE PRESUPUESTO ANUAL'!D8:O8</xm:f>
              <xm:sqref>Q8</xm:sqref>
            </x14:sparkline>
            <x14:sparkline>
              <xm:f>'FORMATO DE PRESUPUESTO ANUAL'!D9:O9</xm:f>
              <xm:sqref>Q9</xm:sqref>
            </x14:sparkline>
          </x14:sparklines>
        </x14:sparklineGroup>
        <x14:sparklineGroup displayEmptyCellsAs="gap" high="1" low="1">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'FORMATO DE PRESUPUESTO ANUAL'!D14:O14</xm:f>
              <xm:sqref>Q14</xm:sqref>
            </x14:sparkline>
            <x14:sparkline>
              <xm:f>'FORMATO DE PRESUPUESTO ANUAL'!D15:O15</xm:f>
              <xm:sqref>Q15</xm:sqref>
            </x14:sparkline>
            <x14:sparkline>
              <xm:f>'FORMATO DE PRESUPUESTO ANUAL'!D16:O16</xm:f>
              <xm:sqref>Q16</xm:sqref>
            </x14:sparkline>
            <x14:sparkline>
              <xm:f>'FORMATO DE PRESUPUESTO ANUAL'!D17:O17</xm:f>
              <xm:sqref>Q17</xm:sqref>
            </x14:sparkline>
            <x14:sparkline>
              <xm:f>'FORMATO DE PRESUPUESTO ANUAL'!D18:O18</xm:f>
              <xm:sqref>Q18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INICIO</vt:lpstr>
      <vt:lpstr>FORMATO DE PRESUPUESTO ANUAL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Maria Laura</dc:creator>
  <cp:lastModifiedBy>Maria Laura</cp:lastModifiedBy>
  <dcterms:created xsi:type="dcterms:W3CDTF">2018-06-21T11:23:21Z</dcterms:created>
  <dcterms:modified xsi:type="dcterms:W3CDTF">2022-04-20T20:58:48Z</dcterms:modified>
</cp:coreProperties>
</file>